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373" firstSheet="1" activeTab="2"/>
  </bookViews>
  <sheets>
    <sheet name="Исполнение сметы 2019" sheetId="22" r:id="rId1"/>
    <sheet name="Тарифы 2019" sheetId="14" r:id="rId2"/>
    <sheet name="Cмета 2020" sheetId="18" r:id="rId3"/>
    <sheet name="Тарифы 2020" sheetId="25" r:id="rId4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94" i="18" l="1"/>
  <c r="G51" i="22" l="1"/>
  <c r="G130" i="18" l="1"/>
  <c r="C95" i="25"/>
  <c r="C80" i="25"/>
  <c r="F113" i="18"/>
  <c r="G95" i="18" l="1"/>
  <c r="F95" i="18" s="1"/>
  <c r="J149" i="22" l="1"/>
  <c r="G79" i="18" l="1"/>
  <c r="F78" i="18" l="1"/>
  <c r="F86" i="18"/>
  <c r="G17" i="18" l="1"/>
  <c r="H111" i="22"/>
  <c r="H28" i="22" l="1"/>
  <c r="H20" i="22"/>
  <c r="I53" i="22"/>
  <c r="I54" i="22"/>
  <c r="H68" i="22"/>
  <c r="G115" i="18" l="1"/>
  <c r="G38" i="18" s="1"/>
  <c r="G97" i="18"/>
  <c r="G43" i="18"/>
  <c r="G42" i="18"/>
  <c r="G77" i="18"/>
  <c r="G73" i="18" s="1"/>
  <c r="F108" i="18"/>
  <c r="G89" i="18"/>
  <c r="G117" i="18"/>
  <c r="G40" i="18" s="1"/>
  <c r="G118" i="18"/>
  <c r="G41" i="18" s="1"/>
  <c r="F107" i="18"/>
  <c r="I129" i="22"/>
  <c r="G50" i="18" l="1"/>
  <c r="G46" i="18"/>
  <c r="F46" i="18" s="1"/>
  <c r="G45" i="18"/>
  <c r="F45" i="18" s="1"/>
  <c r="F43" i="18"/>
  <c r="F42" i="18"/>
  <c r="F38" i="18"/>
  <c r="F52" i="18"/>
  <c r="F53" i="18"/>
  <c r="F54" i="18"/>
  <c r="F55" i="18"/>
  <c r="F56" i="18"/>
  <c r="F57" i="18"/>
  <c r="F36" i="18"/>
  <c r="G36" i="18" s="1"/>
  <c r="G49" i="18"/>
  <c r="G48" i="18"/>
  <c r="G44" i="18"/>
  <c r="F50" i="18" l="1"/>
  <c r="G47" i="18"/>
  <c r="F44" i="18"/>
  <c r="F48" i="18"/>
  <c r="F114" i="18" l="1"/>
  <c r="F41" i="18"/>
  <c r="C65" i="25" l="1"/>
  <c r="C30" i="25"/>
  <c r="F40" i="18" l="1"/>
  <c r="G91" i="18"/>
  <c r="G88" i="18" s="1"/>
  <c r="H96" i="22" l="1"/>
  <c r="H57" i="22"/>
  <c r="H79" i="22"/>
  <c r="H78" i="22" l="1"/>
  <c r="H41" i="22" l="1"/>
  <c r="F71" i="18" l="1"/>
  <c r="G71" i="18" s="1"/>
  <c r="F70" i="18"/>
  <c r="G70" i="18" s="1"/>
  <c r="F18" i="18" l="1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87" i="18" l="1"/>
  <c r="F91" i="18"/>
  <c r="F77" i="18"/>
  <c r="F17" i="18" l="1"/>
  <c r="H140" i="22" l="1"/>
  <c r="G142" i="22"/>
  <c r="G141" i="22"/>
  <c r="G140" i="22"/>
  <c r="H142" i="22"/>
  <c r="G17" i="22"/>
  <c r="H17" i="22"/>
  <c r="H141" i="22"/>
  <c r="H139" i="22"/>
  <c r="H136" i="22"/>
  <c r="H135" i="22"/>
  <c r="H134" i="22"/>
  <c r="H133" i="22"/>
  <c r="H132" i="22"/>
  <c r="H131" i="22"/>
  <c r="I56" i="22" l="1"/>
  <c r="I57" i="22"/>
  <c r="J148" i="22"/>
  <c r="J150" i="22" s="1"/>
  <c r="J152" i="22" s="1"/>
  <c r="J153" i="22" s="1"/>
  <c r="I141" i="22"/>
  <c r="I128" i="22"/>
  <c r="I125" i="22"/>
  <c r="F125" i="22"/>
  <c r="I124" i="22"/>
  <c r="F124" i="22"/>
  <c r="I123" i="22"/>
  <c r="F123" i="22"/>
  <c r="I122" i="22"/>
  <c r="F122" i="22"/>
  <c r="I121" i="22"/>
  <c r="F121" i="22"/>
  <c r="I120" i="22"/>
  <c r="F120" i="22"/>
  <c r="I119" i="22"/>
  <c r="F119" i="22"/>
  <c r="F42" i="22" s="1"/>
  <c r="H118" i="22"/>
  <c r="G118" i="22"/>
  <c r="I117" i="22"/>
  <c r="G116" i="22"/>
  <c r="I116" i="22" s="1"/>
  <c r="G115" i="22"/>
  <c r="I115" i="22" s="1"/>
  <c r="G114" i="22"/>
  <c r="I114" i="22" s="1"/>
  <c r="G113" i="22"/>
  <c r="I113" i="22" s="1"/>
  <c r="I112" i="22"/>
  <c r="F112" i="22"/>
  <c r="I111" i="22"/>
  <c r="F111" i="22"/>
  <c r="I110" i="22"/>
  <c r="F110" i="22"/>
  <c r="I109" i="22"/>
  <c r="F109" i="22"/>
  <c r="I108" i="22"/>
  <c r="F108" i="22"/>
  <c r="I107" i="22"/>
  <c r="F107" i="22"/>
  <c r="G106" i="22"/>
  <c r="I106" i="22" s="1"/>
  <c r="I105" i="22"/>
  <c r="F105" i="22"/>
  <c r="I104" i="22"/>
  <c r="F104" i="22"/>
  <c r="I103" i="22"/>
  <c r="F103" i="22"/>
  <c r="I102" i="22"/>
  <c r="F102" i="22"/>
  <c r="I101" i="22"/>
  <c r="F101" i="22"/>
  <c r="I100" i="22"/>
  <c r="F100" i="22"/>
  <c r="G99" i="22"/>
  <c r="I99" i="22" s="1"/>
  <c r="G98" i="22"/>
  <c r="I98" i="22" s="1"/>
  <c r="G97" i="22"/>
  <c r="I97" i="22" s="1"/>
  <c r="H130" i="22"/>
  <c r="G96" i="22"/>
  <c r="I95" i="22"/>
  <c r="H94" i="22"/>
  <c r="I94" i="22" s="1"/>
  <c r="I93" i="22"/>
  <c r="F93" i="22"/>
  <c r="G92" i="22"/>
  <c r="I92" i="22" s="1"/>
  <c r="G90" i="22"/>
  <c r="I90" i="22" s="1"/>
  <c r="H89" i="22"/>
  <c r="I88" i="22"/>
  <c r="F88" i="22"/>
  <c r="I87" i="22"/>
  <c r="F87" i="22"/>
  <c r="F86" i="22" s="1"/>
  <c r="H86" i="22"/>
  <c r="G86" i="22"/>
  <c r="I85" i="22"/>
  <c r="F85" i="22"/>
  <c r="I84" i="22"/>
  <c r="F84" i="22"/>
  <c r="I83" i="22"/>
  <c r="F83" i="22"/>
  <c r="I82" i="22"/>
  <c r="F82" i="22"/>
  <c r="I81" i="22"/>
  <c r="F81" i="22"/>
  <c r="I80" i="22"/>
  <c r="F80" i="22"/>
  <c r="I79" i="22"/>
  <c r="F79" i="22"/>
  <c r="I78" i="22"/>
  <c r="F78" i="22"/>
  <c r="H77" i="22"/>
  <c r="G77" i="22"/>
  <c r="F77" i="22"/>
  <c r="I76" i="22"/>
  <c r="F76" i="22"/>
  <c r="I75" i="22"/>
  <c r="F75" i="22"/>
  <c r="I74" i="22"/>
  <c r="F74" i="22"/>
  <c r="H73" i="22"/>
  <c r="G73" i="22"/>
  <c r="F73" i="22" s="1"/>
  <c r="I72" i="22"/>
  <c r="F72" i="22"/>
  <c r="I71" i="22"/>
  <c r="F71" i="22"/>
  <c r="I70" i="22"/>
  <c r="F70" i="22"/>
  <c r="F69" i="22" s="1"/>
  <c r="H69" i="22"/>
  <c r="G69" i="22"/>
  <c r="I68" i="22"/>
  <c r="F68" i="22"/>
  <c r="I67" i="22"/>
  <c r="F67" i="22"/>
  <c r="I66" i="22"/>
  <c r="F66" i="22"/>
  <c r="I65" i="22"/>
  <c r="F65" i="22"/>
  <c r="I64" i="22"/>
  <c r="F64" i="22"/>
  <c r="I63" i="22"/>
  <c r="F63" i="22"/>
  <c r="I62" i="22"/>
  <c r="F62" i="22"/>
  <c r="F61" i="22" s="1"/>
  <c r="H61" i="22"/>
  <c r="H59" i="22" s="1"/>
  <c r="G61" i="22"/>
  <c r="I60" i="22"/>
  <c r="F60" i="22"/>
  <c r="F57" i="22"/>
  <c r="I55" i="22"/>
  <c r="F55" i="22"/>
  <c r="I52" i="22"/>
  <c r="I51" i="22"/>
  <c r="F50" i="22"/>
  <c r="G50" i="22" s="1"/>
  <c r="G139" i="22" s="1"/>
  <c r="F49" i="22"/>
  <c r="G49" i="22" s="1"/>
  <c r="I49" i="22" s="1"/>
  <c r="F48" i="22"/>
  <c r="G48" i="22" s="1"/>
  <c r="I48" i="22" s="1"/>
  <c r="H47" i="22"/>
  <c r="H138" i="22" s="1"/>
  <c r="E47" i="22"/>
  <c r="F46" i="22"/>
  <c r="G46" i="22" s="1"/>
  <c r="I46" i="22" s="1"/>
  <c r="F45" i="22"/>
  <c r="G45" i="22" s="1"/>
  <c r="I45" i="22" s="1"/>
  <c r="H44" i="22"/>
  <c r="H34" i="22" s="1"/>
  <c r="E44" i="22"/>
  <c r="F43" i="22"/>
  <c r="G43" i="22" s="1"/>
  <c r="G42" i="22"/>
  <c r="G135" i="22" s="1"/>
  <c r="F41" i="22"/>
  <c r="G41" i="22" s="1"/>
  <c r="F40" i="22"/>
  <c r="G40" i="22" s="1"/>
  <c r="F39" i="22"/>
  <c r="G39" i="22" s="1"/>
  <c r="F38" i="22"/>
  <c r="G38" i="22" s="1"/>
  <c r="F36" i="22"/>
  <c r="G36" i="22" s="1"/>
  <c r="I36" i="22" s="1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G131" i="22" l="1"/>
  <c r="I38" i="22"/>
  <c r="H127" i="22"/>
  <c r="H58" i="22"/>
  <c r="F98" i="22"/>
  <c r="F106" i="22"/>
  <c r="I77" i="22"/>
  <c r="F47" i="22"/>
  <c r="G47" i="22" s="1"/>
  <c r="G138" i="22" s="1"/>
  <c r="I69" i="22"/>
  <c r="I118" i="22"/>
  <c r="G133" i="22"/>
  <c r="I40" i="22"/>
  <c r="G134" i="22"/>
  <c r="I134" i="22" s="1"/>
  <c r="G136" i="22"/>
  <c r="I136" i="22" s="1"/>
  <c r="H137" i="22"/>
  <c r="G132" i="22"/>
  <c r="I132" i="22" s="1"/>
  <c r="I43" i="22"/>
  <c r="F44" i="22"/>
  <c r="G44" i="22" s="1"/>
  <c r="G137" i="22" s="1"/>
  <c r="I50" i="22"/>
  <c r="I61" i="22"/>
  <c r="I73" i="22"/>
  <c r="I86" i="22"/>
  <c r="I39" i="22"/>
  <c r="I41" i="22"/>
  <c r="I96" i="22"/>
  <c r="I140" i="22"/>
  <c r="I142" i="22"/>
  <c r="I17" i="22"/>
  <c r="I42" i="22"/>
  <c r="F56" i="22"/>
  <c r="I133" i="22"/>
  <c r="I138" i="22"/>
  <c r="I47" i="22"/>
  <c r="I131" i="22"/>
  <c r="I135" i="22"/>
  <c r="I139" i="22"/>
  <c r="F92" i="22"/>
  <c r="F91" i="22" s="1"/>
  <c r="F97" i="22"/>
  <c r="F99" i="22"/>
  <c r="H126" i="22" l="1"/>
  <c r="I137" i="22"/>
  <c r="I44" i="22"/>
  <c r="G91" i="22"/>
  <c r="F89" i="22"/>
  <c r="F96" i="22"/>
  <c r="F37" i="22" s="1"/>
  <c r="G37" i="22" s="1"/>
  <c r="G130" i="22" l="1"/>
  <c r="I130" i="22" s="1"/>
  <c r="I37" i="22"/>
  <c r="I91" i="22"/>
  <c r="I89" i="22" s="1"/>
  <c r="G89" i="22"/>
  <c r="G59" i="22" s="1"/>
  <c r="G58" i="22" s="1"/>
  <c r="F59" i="22" l="1"/>
  <c r="I59" i="22"/>
  <c r="I58" i="22" s="1"/>
  <c r="F35" i="22" l="1"/>
  <c r="G35" i="22" l="1"/>
  <c r="G34" i="22" s="1"/>
  <c r="F34" i="22"/>
  <c r="F117" i="22" s="1"/>
  <c r="F58" i="22" s="1"/>
  <c r="G66" i="18"/>
  <c r="G61" i="18" s="1"/>
  <c r="G127" i="22" l="1"/>
  <c r="G126" i="22" s="1"/>
  <c r="I35" i="22"/>
  <c r="I34" i="22" s="1"/>
  <c r="I126" i="22" l="1"/>
  <c r="I127" i="22"/>
  <c r="G116" i="18" l="1"/>
  <c r="G39" i="18" s="1"/>
  <c r="F39" i="18" l="1"/>
  <c r="G137" i="18"/>
  <c r="G69" i="18"/>
  <c r="F62" i="18"/>
  <c r="F63" i="18"/>
  <c r="F64" i="18"/>
  <c r="F65" i="18"/>
  <c r="F67" i="18"/>
  <c r="F60" i="18"/>
  <c r="F68" i="18"/>
  <c r="G144" i="18"/>
  <c r="G143" i="18"/>
  <c r="G142" i="18"/>
  <c r="F127" i="18"/>
  <c r="F126" i="18"/>
  <c r="F125" i="18"/>
  <c r="F49" i="18" s="1"/>
  <c r="F47" i="18" s="1"/>
  <c r="F124" i="18"/>
  <c r="F123" i="18"/>
  <c r="F122" i="18"/>
  <c r="F121" i="18"/>
  <c r="G120" i="18"/>
  <c r="F112" i="18"/>
  <c r="F111" i="18"/>
  <c r="F110" i="18"/>
  <c r="F109" i="18"/>
  <c r="F106" i="18"/>
  <c r="F105" i="18"/>
  <c r="F104" i="18"/>
  <c r="F103" i="18"/>
  <c r="G102" i="18"/>
  <c r="G101" i="18"/>
  <c r="F101" i="18" s="1"/>
  <c r="G100" i="18"/>
  <c r="F96" i="18"/>
  <c r="F94" i="18" s="1"/>
  <c r="F90" i="18"/>
  <c r="F89" i="18"/>
  <c r="F85" i="18"/>
  <c r="F84" i="18"/>
  <c r="F83" i="18"/>
  <c r="F82" i="18"/>
  <c r="F81" i="18"/>
  <c r="F80" i="18"/>
  <c r="F79" i="18" s="1"/>
  <c r="F76" i="18"/>
  <c r="F75" i="18"/>
  <c r="F74" i="18"/>
  <c r="F72" i="18"/>
  <c r="F69" i="18"/>
  <c r="F73" i="18" l="1"/>
  <c r="G99" i="18"/>
  <c r="G37" i="18" s="1"/>
  <c r="F37" i="18" s="1"/>
  <c r="G92" i="18"/>
  <c r="F88" i="18"/>
  <c r="F92" i="18"/>
  <c r="F61" i="18"/>
  <c r="G136" i="18"/>
  <c r="G134" i="18"/>
  <c r="G140" i="18"/>
  <c r="G135" i="18"/>
  <c r="G138" i="18"/>
  <c r="G133" i="18"/>
  <c r="F100" i="18"/>
  <c r="F99" i="18" s="1"/>
  <c r="F102" i="18"/>
  <c r="G139" i="18" l="1"/>
  <c r="G34" i="18" l="1"/>
  <c r="G132" i="18"/>
  <c r="G129" i="18" l="1"/>
  <c r="G141" i="18" s="1"/>
  <c r="C66" i="14" l="1"/>
  <c r="C30" i="14"/>
  <c r="F34" i="18" l="1"/>
  <c r="F58" i="18" l="1"/>
  <c r="G58" i="18"/>
  <c r="G131" i="18"/>
  <c r="G128" i="18" s="1"/>
</calcChain>
</file>

<file path=xl/sharedStrings.xml><?xml version="1.0" encoding="utf-8"?>
<sst xmlns="http://schemas.openxmlformats.org/spreadsheetml/2006/main" count="835" uniqueCount="215">
  <si>
    <t xml:space="preserve">                                                                                            Рассмотрено правлением ТСЖ «Радуга»</t>
  </si>
  <si>
    <t xml:space="preserve">                                                                                             Протокол №___ от __________20__г.  </t>
  </si>
  <si>
    <t xml:space="preserve">                                                                                            Утверждено общим собранием ТСЖ «Радуга»</t>
  </si>
  <si>
    <t xml:space="preserve">                                                                                             Протокол ЗОС №___ от __________20__г.</t>
  </si>
  <si>
    <r>
      <rPr>
        <sz val="11"/>
        <color rgb="FF000000"/>
        <rFont val="Times New Roman"/>
        <family val="1"/>
        <charset val="204"/>
      </rPr>
      <t>Общая (полезная площадь, м</t>
    </r>
    <r>
      <rPr>
        <vertAlign val="superscript"/>
        <sz val="11"/>
        <color rgb="FF000000"/>
        <rFont val="Times New Roman"/>
        <family val="1"/>
        <charset val="204"/>
      </rPr>
      <t>2</t>
    </r>
    <r>
      <rPr>
        <sz val="11"/>
        <color rgb="FF000000"/>
        <rFont val="Times New Roman"/>
        <family val="1"/>
        <charset val="204"/>
      </rPr>
      <t>):</t>
    </r>
  </si>
  <si>
    <t>кв.м.</t>
  </si>
  <si>
    <t>Зарегистрировано по адресу</t>
  </si>
  <si>
    <t>человек</t>
  </si>
  <si>
    <t>Всего квартир</t>
  </si>
  <si>
    <t>шт.</t>
  </si>
  <si>
    <t>№ п\п</t>
  </si>
  <si>
    <t>Наименование Статьи</t>
  </si>
  <si>
    <t>Ед. измерения</t>
  </si>
  <si>
    <t>Кол-во</t>
  </si>
  <si>
    <t>Цена</t>
  </si>
  <si>
    <t>Общая стоимость</t>
  </si>
  <si>
    <t>за месяц</t>
  </si>
  <si>
    <t>в год</t>
  </si>
  <si>
    <t>1</t>
  </si>
  <si>
    <t>2</t>
  </si>
  <si>
    <t>3</t>
  </si>
  <si>
    <t>4</t>
  </si>
  <si>
    <t>Резервный фонд (целевые взносы)</t>
  </si>
  <si>
    <t>5</t>
  </si>
  <si>
    <t>Содержание дома и придомовой террит</t>
  </si>
  <si>
    <t>6</t>
  </si>
  <si>
    <t>Резер по горячей воде</t>
  </si>
  <si>
    <t>7</t>
  </si>
  <si>
    <t>Резер по холодной воде</t>
  </si>
  <si>
    <t>8</t>
  </si>
  <si>
    <t>9</t>
  </si>
  <si>
    <t>Товар (эл.ключи, брелки)</t>
  </si>
  <si>
    <t>10</t>
  </si>
  <si>
    <t>Электроэнергия</t>
  </si>
  <si>
    <t>11</t>
  </si>
  <si>
    <t>Электроэнергия МОП</t>
  </si>
  <si>
    <t>12</t>
  </si>
  <si>
    <t>Вывоз ТБО</t>
  </si>
  <si>
    <t>13</t>
  </si>
  <si>
    <t>Охрана 1 пост</t>
  </si>
  <si>
    <t>14</t>
  </si>
  <si>
    <t>Обслуживание лифтов (225 кв)</t>
  </si>
  <si>
    <t>15</t>
  </si>
  <si>
    <t>Обслуживание домофона, ОПС, СВН</t>
  </si>
  <si>
    <t>Доход</t>
  </si>
  <si>
    <t>Содержание дома и придомовой территории</t>
  </si>
  <si>
    <t>кв.м</t>
  </si>
  <si>
    <t>квт.ч</t>
  </si>
  <si>
    <t>Холодное водоснабжение</t>
  </si>
  <si>
    <t>Холодное водоснабжение, стоки</t>
  </si>
  <si>
    <t>т. м3</t>
  </si>
  <si>
    <t>Горячее водоснабжение, стоки</t>
  </si>
  <si>
    <t>Горячее водоснабжение</t>
  </si>
  <si>
    <t>Отопление</t>
  </si>
  <si>
    <t>т.Г.кал.</t>
  </si>
  <si>
    <t>Комиссия банка за прием платежей у населения</t>
  </si>
  <si>
    <t>%, руб.</t>
  </si>
  <si>
    <t>16</t>
  </si>
  <si>
    <t>Проксими-карта</t>
  </si>
  <si>
    <t>17</t>
  </si>
  <si>
    <t>18</t>
  </si>
  <si>
    <t>Электронный ключ</t>
  </si>
  <si>
    <t>Предоставление права использования конструктивных элементов МКБ новотелеком</t>
  </si>
  <si>
    <t>руб</t>
  </si>
  <si>
    <t>Расход</t>
  </si>
  <si>
    <t>руб.</t>
  </si>
  <si>
    <t>1.1</t>
  </si>
  <si>
    <t>1.2</t>
  </si>
  <si>
    <t>Хозяйственные расходы</t>
  </si>
  <si>
    <t>Канц.товары, заправка картриджа, бумага</t>
  </si>
  <si>
    <t>Моющие средства</t>
  </si>
  <si>
    <t>Швабры, тряпки, губки, щетки</t>
  </si>
  <si>
    <t>Дератизация, дезинфекция, дезинсекция, антиклещ</t>
  </si>
  <si>
    <t>Бензин на служебные разьезды и на скос травы для газонокосилки</t>
  </si>
  <si>
    <t>Спец. одежда</t>
  </si>
  <si>
    <t>1.3</t>
  </si>
  <si>
    <t>Оплата связи</t>
  </si>
  <si>
    <t>Стационарная телефонная связь</t>
  </si>
  <si>
    <t>руб/мес</t>
  </si>
  <si>
    <t>Сотовая связь</t>
  </si>
  <si>
    <t>1.4</t>
  </si>
  <si>
    <t>Расчетно-кассовое обслуживание</t>
  </si>
  <si>
    <t>1.5</t>
  </si>
  <si>
    <t>Благоустройство и озеленение</t>
  </si>
  <si>
    <t>Рассада, газонная трава</t>
  </si>
  <si>
    <t>Удобрения</t>
  </si>
  <si>
    <t>Песок, доставка песка</t>
  </si>
  <si>
    <t>1.6</t>
  </si>
  <si>
    <t>Текущий ремонт</t>
  </si>
  <si>
    <t>Кран шаровый, обвязочная арматура</t>
  </si>
  <si>
    <t>Монтаж крана шарового (подрядный договор) сварка</t>
  </si>
  <si>
    <t>Материалы прочие</t>
  </si>
  <si>
    <t>Инструмент</t>
  </si>
  <si>
    <t>1.7</t>
  </si>
  <si>
    <t>Уборка снега</t>
  </si>
  <si>
    <t>1.7.1</t>
  </si>
  <si>
    <t>Мероприятия по уборке снега</t>
  </si>
  <si>
    <t>руб\</t>
  </si>
  <si>
    <t>1.7.2</t>
  </si>
  <si>
    <t>Посыпка для тротуарной плитки (песок)</t>
  </si>
  <si>
    <t>1.8</t>
  </si>
  <si>
    <t>Итого расходы на зарплату</t>
  </si>
  <si>
    <t>1.8.1</t>
  </si>
  <si>
    <t>Заработная плата с НДФЛ по штатному расписанию</t>
  </si>
  <si>
    <t>1.8.2</t>
  </si>
  <si>
    <t>1.8.3</t>
  </si>
  <si>
    <t>Резерв отпуска 9%</t>
  </si>
  <si>
    <t>1.8.4</t>
  </si>
  <si>
    <t>Фонд поощрения</t>
  </si>
  <si>
    <t>Обсуживание оборудования ИТП (программирование системы)</t>
  </si>
  <si>
    <t>Капитальный ремонт (депозит)</t>
  </si>
  <si>
    <t xml:space="preserve">Оплата работы правления </t>
  </si>
  <si>
    <t>Оплата работы счетной комиссии</t>
  </si>
  <si>
    <t>Тех.освидетельствование лифтов</t>
  </si>
  <si>
    <t>Обслуживание программы электронной отчетности</t>
  </si>
  <si>
    <t xml:space="preserve">Оплата ревизионной комиссии </t>
  </si>
  <si>
    <t>чел</t>
  </si>
  <si>
    <t>Услуги по обслуживанию вычислит.техники и ПО</t>
  </si>
  <si>
    <t>мес</t>
  </si>
  <si>
    <t>Расходы на юридические услуги</t>
  </si>
  <si>
    <t>Модерирование сайта</t>
  </si>
  <si>
    <t>Непредвиденные расходы</t>
  </si>
  <si>
    <t>%</t>
  </si>
  <si>
    <t>Коммунальные услуги</t>
  </si>
  <si>
    <t>прием стоков</t>
  </si>
  <si>
    <t xml:space="preserve">Капитальный ремонт (1.01.2014-31.01.2014) </t>
  </si>
  <si>
    <t>Резерв по отоплению</t>
  </si>
  <si>
    <t>Вступительные взносы/целевой взнос с автовладельцев</t>
  </si>
  <si>
    <t xml:space="preserve">% по депозиту на капитальный ремонт (1.01.2014-31.01.2014) </t>
  </si>
  <si>
    <t>Налоги при УСН за 2018 год</t>
  </si>
  <si>
    <t>Обучение бухгалтера (1 С, ЖКХ)</t>
  </si>
  <si>
    <t>Резервы накопительных фондов (+) / Перерасход (-) на 01.01.19</t>
  </si>
  <si>
    <t>Тарифы за содержание жилого дома и коммунальные услуги</t>
  </si>
  <si>
    <t>руб/кв.м.</t>
  </si>
  <si>
    <t>Содержание жилого дома</t>
  </si>
  <si>
    <t>Заработная плата с НДФЛ</t>
  </si>
  <si>
    <t>Комиссия банка за прием платежей у населения, %</t>
  </si>
  <si>
    <t>Ресурс</t>
  </si>
  <si>
    <t>Электроэнергия, за 1кВт</t>
  </si>
  <si>
    <t>Холодное водоснабжение, за 1 м3</t>
  </si>
  <si>
    <t>Горячее водоснабжение, за 1 м3</t>
  </si>
  <si>
    <t>Капитальный ремонт</t>
  </si>
  <si>
    <t>№</t>
  </si>
  <si>
    <t>Должность</t>
  </si>
  <si>
    <t>район. коэф.</t>
  </si>
  <si>
    <t>всего</t>
  </si>
  <si>
    <t>НДФЛ</t>
  </si>
  <si>
    <t>Налоги ФОТ</t>
  </si>
  <si>
    <t>Техник-смотритель</t>
  </si>
  <si>
    <t>Главный бухгалтер</t>
  </si>
  <si>
    <t>Паспортист</t>
  </si>
  <si>
    <t>Сантехник</t>
  </si>
  <si>
    <t>Электрик</t>
  </si>
  <si>
    <t>Уборщица</t>
  </si>
  <si>
    <t>Дворник</t>
  </si>
  <si>
    <t>Председатель</t>
  </si>
  <si>
    <t>ИТОГО</t>
  </si>
  <si>
    <t>К выдаче</t>
  </si>
  <si>
    <t xml:space="preserve">Смета доходов и расходов </t>
  </si>
  <si>
    <t>Резервы накопительных фондов на 01.01.2019 г.</t>
  </si>
  <si>
    <t>Монтаж ограничителей к качелям, на детсокой площадке в двух местах</t>
  </si>
  <si>
    <t>Налоги при УСН за 2019 год</t>
  </si>
  <si>
    <t>5c</t>
  </si>
  <si>
    <t>Штатное расписание по ТСЖ "Радуга" на 2019 год</t>
  </si>
  <si>
    <t>Налоги 30,2%</t>
  </si>
  <si>
    <t>Резерв отпуска</t>
  </si>
  <si>
    <t>Обучение по лифтам и теплоустановкам, охране трудаобязательное, ежегодное)</t>
  </si>
  <si>
    <t>Дверные доводчики, электро-ключи, домофон</t>
  </si>
  <si>
    <t xml:space="preserve">Электротовары </t>
  </si>
  <si>
    <t>Обновление программы 1С, техническое сопровождение программы 1С</t>
  </si>
  <si>
    <t>Онлайн касса, обслуживание, установка, покупка</t>
  </si>
  <si>
    <t>Капитальный ремонт (1.01.2019-31.12.2019)</t>
  </si>
  <si>
    <t>Тариф 2019</t>
  </si>
  <si>
    <t>Капитальный ремонт (1.08.2014-31.12.2018)</t>
  </si>
  <si>
    <t>Товар (эл.ключи, карты доступа)</t>
  </si>
  <si>
    <t>% по депозиту на капитальный ремонт (1.08.2014-31.12.2019)</t>
  </si>
  <si>
    <t xml:space="preserve"> с 1.07.2019</t>
  </si>
  <si>
    <t>2,68*</t>
  </si>
  <si>
    <t>18,56*</t>
  </si>
  <si>
    <t>Отопление, за 1 м2</t>
  </si>
  <si>
    <t>Хозяйственные расходы прочие</t>
  </si>
  <si>
    <t>Монитор для бухгалтера</t>
  </si>
  <si>
    <t>Устранение проседание асфальта возле канализационного люка, замена сломанного бардюров, монтаж вала из асфальта</t>
  </si>
  <si>
    <t>Капитальный ремонт (1.08.2014-31.12.2019)</t>
  </si>
  <si>
    <t>ТСЖ "Радуга" с 01.01.2019 г.</t>
  </si>
  <si>
    <t>ТСЖ "Радуга"  на  2019 год</t>
  </si>
  <si>
    <t>Ремонт забора (сварка)</t>
  </si>
  <si>
    <t>Вывоз ТБО (542 чел).</t>
  </si>
  <si>
    <t>Разница</t>
  </si>
  <si>
    <t>Исполнение сметы за 2019</t>
  </si>
  <si>
    <t>Налоги при УСН за 2020 год</t>
  </si>
  <si>
    <t>Поверка общедомовых приборов учета ГВС и ХВС</t>
  </si>
  <si>
    <t>Модерирование сайта и хостинг сайта</t>
  </si>
  <si>
    <t>Изготовить информационные таблички и схемы                           (технический этаж)</t>
  </si>
  <si>
    <t>Страховой полис лифтов</t>
  </si>
  <si>
    <t>1.7.3</t>
  </si>
  <si>
    <t>литры</t>
  </si>
  <si>
    <t>Бензин для тримера</t>
  </si>
  <si>
    <t xml:space="preserve">Бензин на служебные разьезды </t>
  </si>
  <si>
    <t>Расходы на Видео-наблюдение</t>
  </si>
  <si>
    <t>ТСЖ "Радуга"  на  2020 год</t>
  </si>
  <si>
    <t>Обучение по лифтам и теплоустановкам, охране труда обязательное, ежегодное)</t>
  </si>
  <si>
    <t>Капитальный ремонт (1.01.2020-31.12.2020)</t>
  </si>
  <si>
    <t>Бензин для снегоуборочной машины и масло для снегоуборочной машины</t>
  </si>
  <si>
    <t>ТСЖ "Радуга" с 01.01.2020 г.</t>
  </si>
  <si>
    <t>Тариф 2020</t>
  </si>
  <si>
    <t>1 500/        1 000</t>
  </si>
  <si>
    <t xml:space="preserve">Ремонт колотой плитки по всему дому </t>
  </si>
  <si>
    <t>Покрытие детской площадки</t>
  </si>
  <si>
    <t xml:space="preserve">Ремонт тримера </t>
  </si>
  <si>
    <r>
      <t>Общая (полезная площадь, м</t>
    </r>
    <r>
      <rPr>
        <vertAlign val="superscript"/>
        <sz val="11"/>
        <color rgb="FF000000"/>
        <rFont val="Times New Roman"/>
        <family val="1"/>
        <charset val="204"/>
      </rPr>
      <t>2</t>
    </r>
    <r>
      <rPr>
        <sz val="11"/>
        <color rgb="FF000000"/>
        <rFont val="Times New Roman"/>
        <family val="1"/>
        <charset val="204"/>
      </rPr>
      <t>):</t>
    </r>
  </si>
  <si>
    <t>Обновление программы 1 С</t>
  </si>
  <si>
    <t>Штатное расписание по ТСЖ "Радуга" на 2020 год, с 1.11.2020 по 31.12.2020</t>
  </si>
  <si>
    <t>Штатное расписание по ТСЖ "Радуга" на 2020 год, с 1.07.2020 по 30.10.2020</t>
  </si>
  <si>
    <t>Штатное расписание по ТСЖ "Радуга" на 2020 год, с 1.01.2020 по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</si>
</sst>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#,###"/>
    <numFmt numFmtId="166" formatCode="0.0"/>
    <numFmt numFmtId="167" formatCode="0.000%"/>
    <numFmt numFmtId="168" formatCode="#,##0.000"/>
    <numFmt numFmtId="169" formatCode="#,##0.0"/>
  </numFmts>
  <fonts count="12" x14ac:knownFonts="1"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237">
    <xf numFmtId="0" fontId="0" fillId="0" borderId="0" xfId="0"/>
    <xf numFmtId="49" fontId="1" fillId="0" borderId="0" xfId="1" applyNumberFormat="1" applyFont="1"/>
    <xf numFmtId="0" fontId="1" fillId="0" borderId="0" xfId="1" applyFont="1"/>
    <xf numFmtId="3" fontId="0" fillId="0" borderId="0" xfId="0" applyNumberFormat="1"/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Alignment="1">
      <alignment horizontal="right"/>
    </xf>
    <xf numFmtId="0" fontId="4" fillId="0" borderId="0" xfId="1" applyFont="1" applyBorder="1"/>
    <xf numFmtId="0" fontId="4" fillId="0" borderId="0" xfId="1" applyFont="1"/>
    <xf numFmtId="0" fontId="4" fillId="2" borderId="1" xfId="1" applyFont="1" applyFill="1" applyBorder="1" applyAlignment="1">
      <alignment horizontal="left" vertical="top" wrapText="1"/>
    </xf>
    <xf numFmtId="3" fontId="3" fillId="2" borderId="1" xfId="1" applyNumberFormat="1" applyFont="1" applyFill="1" applyBorder="1" applyAlignment="1">
      <alignment horizontal="right"/>
    </xf>
    <xf numFmtId="4" fontId="4" fillId="2" borderId="1" xfId="1" applyNumberFormat="1" applyFont="1" applyFill="1" applyBorder="1" applyAlignment="1">
      <alignment horizontal="right" vertical="center" wrapText="1"/>
    </xf>
    <xf numFmtId="3" fontId="4" fillId="2" borderId="1" xfId="1" applyNumberFormat="1" applyFont="1" applyFill="1" applyBorder="1" applyAlignment="1">
      <alignment horizontal="right"/>
    </xf>
    <xf numFmtId="0" fontId="0" fillId="2" borderId="0" xfId="0" applyFill="1"/>
    <xf numFmtId="0" fontId="4" fillId="2" borderId="1" xfId="1" applyFont="1" applyFill="1" applyBorder="1" applyAlignment="1">
      <alignment horizontal="left" wrapText="1"/>
    </xf>
    <xf numFmtId="3" fontId="3" fillId="2" borderId="1" xfId="1" applyNumberFormat="1" applyFont="1" applyFill="1" applyBorder="1"/>
    <xf numFmtId="49" fontId="4" fillId="2" borderId="1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/>
    <xf numFmtId="49" fontId="1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vertical="top" wrapText="1"/>
    </xf>
    <xf numFmtId="4" fontId="4" fillId="2" borderId="1" xfId="1" applyNumberFormat="1" applyFont="1" applyFill="1" applyBorder="1" applyAlignment="1"/>
    <xf numFmtId="0" fontId="9" fillId="2" borderId="1" xfId="1" applyFont="1" applyFill="1" applyBorder="1" applyAlignment="1">
      <alignment horizontal="left" vertical="center" wrapText="1"/>
    </xf>
    <xf numFmtId="3" fontId="4" fillId="2" borderId="1" xfId="1" applyNumberFormat="1" applyFont="1" applyFill="1" applyBorder="1" applyAlignment="1">
      <alignment wrapText="1"/>
    </xf>
    <xf numFmtId="49" fontId="1" fillId="2" borderId="1" xfId="1" applyNumberFormat="1" applyFont="1" applyFill="1" applyBorder="1"/>
    <xf numFmtId="49" fontId="1" fillId="2" borderId="0" xfId="1" applyNumberFormat="1" applyFont="1" applyFill="1"/>
    <xf numFmtId="0" fontId="1" fillId="2" borderId="0" xfId="1" applyFont="1" applyFill="1"/>
    <xf numFmtId="0" fontId="1" fillId="2" borderId="0" xfId="1" applyFont="1" applyFill="1" applyAlignment="1">
      <alignment horizontal="right"/>
    </xf>
    <xf numFmtId="4" fontId="1" fillId="2" borderId="0" xfId="1" applyNumberFormat="1" applyFont="1" applyFill="1"/>
    <xf numFmtId="0" fontId="3" fillId="2" borderId="0" xfId="1" applyFont="1" applyFill="1" applyAlignment="1">
      <alignment horizontal="right"/>
    </xf>
    <xf numFmtId="0" fontId="4" fillId="2" borderId="0" xfId="1" applyFont="1" applyFill="1" applyAlignment="1"/>
    <xf numFmtId="0" fontId="3" fillId="2" borderId="0" xfId="1" applyFont="1" applyFill="1" applyAlignment="1"/>
    <xf numFmtId="0" fontId="4" fillId="2" borderId="0" xfId="1" applyFont="1" applyFill="1" applyBorder="1"/>
    <xf numFmtId="4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/>
    </xf>
    <xf numFmtId="4" fontId="4" fillId="2" borderId="0" xfId="1" applyNumberFormat="1" applyFont="1" applyFill="1" applyAlignment="1">
      <alignment horizontal="center"/>
    </xf>
    <xf numFmtId="3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/>
    <xf numFmtId="3" fontId="4" fillId="2" borderId="0" xfId="1" applyNumberFormat="1" applyFont="1" applyFill="1" applyAlignment="1">
      <alignment horizontal="center"/>
    </xf>
    <xf numFmtId="49" fontId="4" fillId="2" borderId="0" xfId="1" applyNumberFormat="1" applyFont="1" applyFill="1"/>
    <xf numFmtId="0" fontId="4" fillId="2" borderId="0" xfId="1" applyFont="1" applyFill="1" applyAlignment="1">
      <alignment horizontal="right"/>
    </xf>
    <xf numFmtId="4" fontId="4" fillId="2" borderId="0" xfId="1" applyNumberFormat="1" applyFont="1" applyFill="1"/>
    <xf numFmtId="0" fontId="3" fillId="2" borderId="1" xfId="1" applyFont="1" applyFill="1" applyBorder="1"/>
    <xf numFmtId="0" fontId="2" fillId="2" borderId="0" xfId="1" applyFont="1" applyFill="1"/>
    <xf numFmtId="3" fontId="3" fillId="2" borderId="1" xfId="1" applyNumberFormat="1" applyFont="1" applyFill="1" applyBorder="1" applyAlignment="1">
      <alignment horizontal="right" vertical="center" wrapText="1"/>
    </xf>
    <xf numFmtId="49" fontId="3" fillId="2" borderId="1" xfId="1" applyNumberFormat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/>
    <xf numFmtId="3" fontId="3" fillId="2" borderId="1" xfId="1" applyNumberFormat="1" applyFont="1" applyFill="1" applyBorder="1" applyAlignment="1">
      <alignment horizontal="right" vertical="center"/>
    </xf>
    <xf numFmtId="49" fontId="4" fillId="2" borderId="1" xfId="1" applyNumberFormat="1" applyFont="1" applyFill="1" applyBorder="1" applyAlignment="1">
      <alignment horizontal="right" vertical="center" wrapText="1"/>
    </xf>
    <xf numFmtId="3" fontId="4" fillId="2" borderId="1" xfId="1" applyNumberFormat="1" applyFont="1" applyFill="1" applyBorder="1"/>
    <xf numFmtId="164" fontId="3" fillId="2" borderId="1" xfId="1" applyNumberFormat="1" applyFont="1" applyFill="1" applyBorder="1"/>
    <xf numFmtId="4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right"/>
    </xf>
    <xf numFmtId="0" fontId="3" fillId="2" borderId="0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 vertical="center" wrapText="1"/>
    </xf>
    <xf numFmtId="4" fontId="4" fillId="2" borderId="1" xfId="1" applyNumberFormat="1" applyFont="1" applyFill="1" applyBorder="1" applyAlignment="1">
      <alignment horizontal="center" vertical="center"/>
    </xf>
    <xf numFmtId="4" fontId="4" fillId="2" borderId="0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vertical="center" wrapText="1"/>
    </xf>
    <xf numFmtId="166" fontId="4" fillId="2" borderId="0" xfId="1" applyNumberFormat="1" applyFont="1" applyFill="1" applyBorder="1" applyAlignment="1">
      <alignment horizontal="right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right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right" vertical="center"/>
    </xf>
    <xf numFmtId="3" fontId="4" fillId="2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/>
    </xf>
    <xf numFmtId="167" fontId="1" fillId="2" borderId="0" xfId="2" applyNumberFormat="1" applyFont="1" applyFill="1"/>
    <xf numFmtId="0" fontId="0" fillId="0" borderId="0" xfId="0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3" fontId="0" fillId="3" borderId="1" xfId="0" applyNumberForma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4" fontId="3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center"/>
    </xf>
    <xf numFmtId="4" fontId="4" fillId="0" borderId="0" xfId="1" applyNumberFormat="1" applyFont="1" applyBorder="1" applyAlignment="1">
      <alignment horizontal="center"/>
    </xf>
    <xf numFmtId="4" fontId="4" fillId="0" borderId="0" xfId="1" applyNumberFormat="1" applyFont="1" applyAlignment="1">
      <alignment horizontal="center"/>
    </xf>
    <xf numFmtId="4" fontId="4" fillId="2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/>
    </xf>
    <xf numFmtId="3" fontId="4" fillId="4" borderId="1" xfId="1" applyNumberFormat="1" applyFont="1" applyFill="1" applyBorder="1" applyAlignment="1">
      <alignment horizontal="right" vertical="center"/>
    </xf>
    <xf numFmtId="0" fontId="1" fillId="4" borderId="1" xfId="1" applyFont="1" applyFill="1" applyBorder="1" applyAlignment="1">
      <alignment horizontal="center"/>
    </xf>
    <xf numFmtId="4" fontId="1" fillId="4" borderId="1" xfId="1" applyNumberFormat="1" applyFont="1" applyFill="1" applyBorder="1" applyAlignment="1">
      <alignment horizontal="center"/>
    </xf>
    <xf numFmtId="3" fontId="4" fillId="4" borderId="1" xfId="1" applyNumberFormat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4" fontId="4" fillId="4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 vertical="center" wrapText="1"/>
    </xf>
    <xf numFmtId="3" fontId="8" fillId="4" borderId="1" xfId="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vertical="center"/>
    </xf>
    <xf numFmtId="0" fontId="1" fillId="0" borderId="1" xfId="1" applyFont="1" applyBorder="1"/>
    <xf numFmtId="4" fontId="1" fillId="0" borderId="1" xfId="1" applyNumberFormat="1" applyFont="1" applyBorder="1" applyAlignment="1">
      <alignment horizontal="center"/>
    </xf>
    <xf numFmtId="3" fontId="1" fillId="0" borderId="1" xfId="1" applyNumberFormat="1" applyFont="1" applyBorder="1" applyAlignment="1">
      <alignment horizontal="center" vertical="center"/>
    </xf>
    <xf numFmtId="4" fontId="4" fillId="2" borderId="0" xfId="1" applyNumberFormat="1" applyFont="1" applyFill="1" applyBorder="1" applyAlignment="1">
      <alignment vertical="center" wrapText="1"/>
    </xf>
    <xf numFmtId="168" fontId="4" fillId="4" borderId="1" xfId="1" applyNumberFormat="1" applyFont="1" applyFill="1" applyBorder="1" applyAlignment="1">
      <alignment horizontal="center"/>
    </xf>
    <xf numFmtId="4" fontId="0" fillId="0" borderId="0" xfId="0" applyNumberFormat="1"/>
    <xf numFmtId="49" fontId="3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top" wrapText="1"/>
    </xf>
    <xf numFmtId="0" fontId="4" fillId="4" borderId="1" xfId="1" applyFont="1" applyFill="1" applyBorder="1"/>
    <xf numFmtId="4" fontId="4" fillId="4" borderId="1" xfId="1" applyNumberFormat="1" applyFont="1" applyFill="1" applyBorder="1" applyAlignment="1">
      <alignment horizontal="right" vertical="center" wrapText="1"/>
    </xf>
    <xf numFmtId="4" fontId="4" fillId="4" borderId="1" xfId="1" applyNumberFormat="1" applyFont="1" applyFill="1" applyBorder="1" applyAlignment="1">
      <alignment horizontal="center" vertical="center"/>
    </xf>
    <xf numFmtId="3" fontId="0" fillId="3" borderId="0" xfId="0" applyNumberFormat="1" applyFill="1"/>
    <xf numFmtId="0" fontId="0" fillId="3" borderId="0" xfId="0" applyFill="1"/>
    <xf numFmtId="3" fontId="4" fillId="4" borderId="1" xfId="1" applyNumberFormat="1" applyFont="1" applyFill="1" applyBorder="1" applyAlignment="1">
      <alignment horizontal="right" vertical="center" wrapText="1"/>
    </xf>
    <xf numFmtId="168" fontId="4" fillId="4" borderId="1" xfId="1" applyNumberFormat="1" applyFont="1" applyFill="1" applyBorder="1" applyAlignment="1">
      <alignment horizontal="center" vertical="center"/>
    </xf>
    <xf numFmtId="2" fontId="2" fillId="2" borderId="0" xfId="1" applyNumberFormat="1" applyFont="1" applyFill="1"/>
    <xf numFmtId="3" fontId="1" fillId="4" borderId="1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left" vertical="center" wrapText="1"/>
    </xf>
    <xf numFmtId="3" fontId="0" fillId="3" borderId="1" xfId="0" applyNumberFormat="1" applyFill="1" applyBorder="1" applyAlignment="1">
      <alignment horizontal="center"/>
    </xf>
    <xf numFmtId="3" fontId="3" fillId="4" borderId="1" xfId="1" applyNumberFormat="1" applyFont="1" applyFill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0" fillId="5" borderId="0" xfId="0" applyFill="1"/>
    <xf numFmtId="3" fontId="7" fillId="4" borderId="1" xfId="1" applyNumberFormat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4" fontId="1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3" fontId="0" fillId="6" borderId="0" xfId="0" applyNumberFormat="1" applyFill="1"/>
    <xf numFmtId="0" fontId="3" fillId="2" borderId="1" xfId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4" fontId="3" fillId="2" borderId="1" xfId="1" applyNumberFormat="1" applyFont="1" applyFill="1" applyBorder="1" applyAlignment="1">
      <alignment horizontal="center" vertical="center" wrapText="1"/>
    </xf>
    <xf numFmtId="3" fontId="1" fillId="3" borderId="1" xfId="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/>
    </xf>
    <xf numFmtId="3" fontId="1" fillId="0" borderId="0" xfId="1" applyNumberFormat="1" applyFont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8" fillId="4" borderId="1" xfId="1" applyNumberFormat="1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/>
    </xf>
    <xf numFmtId="169" fontId="4" fillId="2" borderId="0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168" fontId="4" fillId="4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 wrapText="1"/>
    </xf>
    <xf numFmtId="0" fontId="1" fillId="2" borderId="0" xfId="1" applyFont="1" applyFill="1" applyBorder="1"/>
    <xf numFmtId="49" fontId="1" fillId="2" borderId="0" xfId="1" applyNumberFormat="1" applyFont="1" applyFill="1" applyBorder="1"/>
    <xf numFmtId="0" fontId="1" fillId="2" borderId="0" xfId="1" applyFont="1" applyFill="1" applyBorder="1" applyAlignment="1">
      <alignment horizontal="right"/>
    </xf>
    <xf numFmtId="4" fontId="1" fillId="2" borderId="0" xfId="1" applyNumberFormat="1" applyFont="1" applyFill="1" applyBorder="1"/>
    <xf numFmtId="49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vertical="top" wrapText="1"/>
    </xf>
    <xf numFmtId="4" fontId="1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wrapText="1"/>
    </xf>
    <xf numFmtId="0" fontId="4" fillId="4" borderId="1" xfId="1" applyFont="1" applyFill="1" applyBorder="1" applyAlignment="1">
      <alignment horizontal="left" vertical="center" wrapText="1"/>
    </xf>
    <xf numFmtId="166" fontId="4" fillId="4" borderId="1" xfId="2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169" fontId="4" fillId="4" borderId="1" xfId="1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left" vertical="center" wrapText="1"/>
    </xf>
    <xf numFmtId="49" fontId="1" fillId="4" borderId="1" xfId="1" applyNumberFormat="1" applyFont="1" applyFill="1" applyBorder="1" applyAlignment="1">
      <alignment horizontal="center"/>
    </xf>
    <xf numFmtId="0" fontId="3" fillId="4" borderId="1" xfId="1" applyFont="1" applyFill="1" applyBorder="1" applyAlignment="1">
      <alignment vertical="top" wrapText="1"/>
    </xf>
    <xf numFmtId="0" fontId="4" fillId="4" borderId="1" xfId="1" applyFont="1" applyFill="1" applyBorder="1" applyAlignment="1">
      <alignment vertical="top" wrapText="1"/>
    </xf>
    <xf numFmtId="4" fontId="4" fillId="4" borderId="1" xfId="1" applyNumberFormat="1" applyFont="1" applyFill="1" applyBorder="1" applyAlignment="1"/>
    <xf numFmtId="3" fontId="4" fillId="4" borderId="1" xfId="1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wrapText="1"/>
    </xf>
    <xf numFmtId="49" fontId="1" fillId="4" borderId="1" xfId="1" applyNumberFormat="1" applyFont="1" applyFill="1" applyBorder="1"/>
    <xf numFmtId="49" fontId="3" fillId="2" borderId="0" xfId="1" applyNumberFormat="1" applyFont="1" applyFill="1" applyBorder="1" applyAlignment="1">
      <alignment horizontal="right" vertical="center" wrapText="1"/>
    </xf>
    <xf numFmtId="2" fontId="10" fillId="2" borderId="0" xfId="1" applyNumberFormat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>
      <alignment horizontal="right" vertical="center"/>
    </xf>
    <xf numFmtId="3" fontId="3" fillId="2" borderId="0" xfId="1" applyNumberFormat="1" applyFont="1" applyFill="1" applyBorder="1" applyAlignment="1">
      <alignment horizontal="right"/>
    </xf>
    <xf numFmtId="4" fontId="4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right" vertical="center" wrapText="1"/>
    </xf>
    <xf numFmtId="4" fontId="3" fillId="2" borderId="1" xfId="1" applyNumberFormat="1" applyFont="1" applyFill="1" applyBorder="1" applyAlignment="1">
      <alignment horizont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left"/>
    </xf>
  </cellXfs>
  <cellStyles count="3">
    <cellStyle name="Обычный" xfId="0" builtinId="0"/>
    <cellStyle name="Пояснение" xfId="1" builtinId="53" customBuiltin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opLeftCell="A25" zoomScaleNormal="100" workbookViewId="0">
      <selection activeCell="L59" sqref="L59"/>
    </sheetView>
  </sheetViews>
  <sheetFormatPr defaultRowHeight="15" x14ac:dyDescent="0.25"/>
  <cols>
    <col min="1" max="1" width="7.140625" style="1" customWidth="1"/>
    <col min="2" max="2" width="34.5703125" style="2" customWidth="1"/>
    <col min="3" max="3" width="11.42578125" style="2" customWidth="1"/>
    <col min="4" max="4" width="10.140625" style="2" customWidth="1"/>
    <col min="5" max="5" width="8.7109375" style="88" customWidth="1"/>
    <col min="6" max="6" width="12" style="80" customWidth="1"/>
    <col min="7" max="8" width="15.7109375" style="80" customWidth="1"/>
    <col min="9" max="9" width="16.28515625" customWidth="1"/>
    <col min="10" max="1021" width="9" customWidth="1"/>
  </cols>
  <sheetData>
    <row r="1" spans="1:10" ht="14.25" x14ac:dyDescent="0.2">
      <c r="A1" s="149" t="s">
        <v>0</v>
      </c>
      <c r="B1" s="149"/>
      <c r="C1" s="149"/>
      <c r="D1" s="149"/>
      <c r="E1" s="150"/>
      <c r="F1" s="150"/>
      <c r="G1" s="150"/>
      <c r="H1" s="150"/>
    </row>
    <row r="2" spans="1:10" ht="14.25" x14ac:dyDescent="0.2">
      <c r="A2" s="209" t="s">
        <v>1</v>
      </c>
      <c r="B2" s="209"/>
      <c r="C2" s="209"/>
      <c r="D2" s="209"/>
      <c r="E2" s="209"/>
      <c r="F2" s="209"/>
      <c r="G2" s="209"/>
      <c r="H2" s="149"/>
    </row>
    <row r="3" spans="1:10" x14ac:dyDescent="0.25">
      <c r="A3" s="4"/>
      <c r="B3" s="4"/>
      <c r="C3" s="5"/>
      <c r="D3" s="6"/>
      <c r="E3" s="87"/>
      <c r="G3" s="78"/>
      <c r="H3" s="78"/>
    </row>
    <row r="4" spans="1:10" ht="14.25" x14ac:dyDescent="0.2">
      <c r="A4" s="209" t="s">
        <v>2</v>
      </c>
      <c r="B4" s="209"/>
      <c r="C4" s="209"/>
      <c r="D4" s="209"/>
      <c r="E4" s="209"/>
      <c r="F4" s="209"/>
      <c r="G4" s="209"/>
      <c r="H4" s="149"/>
    </row>
    <row r="5" spans="1:10" ht="14.25" x14ac:dyDescent="0.2">
      <c r="A5" s="209" t="s">
        <v>3</v>
      </c>
      <c r="B5" s="209"/>
      <c r="C5" s="209"/>
      <c r="D5" s="209"/>
      <c r="E5" s="209"/>
      <c r="F5" s="209"/>
      <c r="G5" s="209"/>
      <c r="H5" s="149"/>
    </row>
    <row r="6" spans="1:10" x14ac:dyDescent="0.25">
      <c r="A6" s="4"/>
      <c r="G6" s="78"/>
      <c r="H6" s="78"/>
    </row>
    <row r="7" spans="1:10" ht="14.25" x14ac:dyDescent="0.2">
      <c r="A7" s="210" t="s">
        <v>158</v>
      </c>
      <c r="B7" s="210"/>
      <c r="C7" s="210"/>
      <c r="D7" s="210"/>
      <c r="E7" s="210"/>
      <c r="F7" s="210"/>
      <c r="G7" s="210"/>
      <c r="H7" s="150"/>
    </row>
    <row r="8" spans="1:10" ht="14.25" x14ac:dyDescent="0.2">
      <c r="A8" s="210" t="s">
        <v>185</v>
      </c>
      <c r="B8" s="210"/>
      <c r="C8" s="210"/>
      <c r="D8" s="210"/>
      <c r="E8" s="210"/>
      <c r="F8" s="210"/>
      <c r="G8" s="210"/>
      <c r="H8" s="150"/>
    </row>
    <row r="9" spans="1:10" x14ac:dyDescent="0.25">
      <c r="A9" s="4"/>
      <c r="B9" s="6"/>
      <c r="G9" s="78"/>
      <c r="H9" s="78"/>
    </row>
    <row r="10" spans="1:10" ht="18" customHeight="1" x14ac:dyDescent="0.25">
      <c r="A10" s="206" t="s">
        <v>4</v>
      </c>
      <c r="B10" s="206"/>
      <c r="C10" s="7"/>
      <c r="D10" s="7"/>
      <c r="E10" s="89"/>
      <c r="F10" s="102">
        <v>12836.4</v>
      </c>
      <c r="G10" s="79" t="s">
        <v>5</v>
      </c>
      <c r="H10" s="79"/>
    </row>
    <row r="11" spans="1:10" ht="12.75" customHeight="1" x14ac:dyDescent="0.25">
      <c r="A11" s="206" t="s">
        <v>6</v>
      </c>
      <c r="B11" s="206"/>
      <c r="C11" s="7"/>
      <c r="D11" s="7"/>
      <c r="E11" s="89"/>
      <c r="F11" s="103">
        <v>269</v>
      </c>
      <c r="G11" s="79" t="s">
        <v>7</v>
      </c>
      <c r="H11" s="79"/>
    </row>
    <row r="12" spans="1:10" ht="12.75" customHeight="1" x14ac:dyDescent="0.25">
      <c r="A12" s="206" t="s">
        <v>8</v>
      </c>
      <c r="B12" s="206"/>
      <c r="C12" s="8"/>
      <c r="D12" s="8"/>
      <c r="E12" s="90"/>
      <c r="F12" s="79">
        <v>249</v>
      </c>
      <c r="G12" s="79" t="s">
        <v>9</v>
      </c>
      <c r="H12" s="79"/>
    </row>
    <row r="13" spans="1:10" ht="12.75" customHeight="1" x14ac:dyDescent="0.2">
      <c r="A13" s="207" t="s">
        <v>10</v>
      </c>
      <c r="B13" s="208" t="s">
        <v>11</v>
      </c>
      <c r="C13" s="214" t="s">
        <v>12</v>
      </c>
      <c r="D13" s="214" t="s">
        <v>13</v>
      </c>
      <c r="E13" s="217" t="s">
        <v>14</v>
      </c>
      <c r="F13" s="214" t="s">
        <v>15</v>
      </c>
      <c r="G13" s="214"/>
      <c r="H13" s="211" t="s">
        <v>189</v>
      </c>
      <c r="I13" s="211" t="s">
        <v>188</v>
      </c>
      <c r="J13" s="3"/>
    </row>
    <row r="14" spans="1:10" ht="12.75" customHeight="1" x14ac:dyDescent="0.2">
      <c r="A14" s="207"/>
      <c r="B14" s="208"/>
      <c r="C14" s="214"/>
      <c r="D14" s="214"/>
      <c r="E14" s="217"/>
      <c r="F14" s="214"/>
      <c r="G14" s="214"/>
      <c r="H14" s="212"/>
      <c r="I14" s="212"/>
      <c r="J14" s="3"/>
    </row>
    <row r="15" spans="1:10" ht="12.75" customHeight="1" x14ac:dyDescent="0.2">
      <c r="A15" s="207"/>
      <c r="B15" s="208"/>
      <c r="C15" s="214"/>
      <c r="D15" s="214"/>
      <c r="E15" s="217"/>
      <c r="F15" s="214" t="s">
        <v>16</v>
      </c>
      <c r="G15" s="214" t="s">
        <v>17</v>
      </c>
      <c r="H15" s="212"/>
      <c r="I15" s="212"/>
      <c r="J15" s="3"/>
    </row>
    <row r="16" spans="1:10" ht="12.75" customHeight="1" x14ac:dyDescent="0.2">
      <c r="A16" s="207"/>
      <c r="B16" s="208"/>
      <c r="C16" s="214"/>
      <c r="D16" s="214"/>
      <c r="E16" s="217"/>
      <c r="F16" s="214"/>
      <c r="G16" s="214"/>
      <c r="H16" s="213"/>
      <c r="I16" s="213"/>
      <c r="J16" s="3"/>
    </row>
    <row r="17" spans="1:10" ht="12.75" customHeight="1" x14ac:dyDescent="0.2">
      <c r="A17" s="145"/>
      <c r="B17" s="215" t="s">
        <v>159</v>
      </c>
      <c r="C17" s="215"/>
      <c r="D17" s="215"/>
      <c r="E17" s="147"/>
      <c r="F17" s="148"/>
      <c r="G17" s="114">
        <f>SUM(G18:G33)</f>
        <v>4976260.24</v>
      </c>
      <c r="H17" s="114">
        <f>SUM(H18:H33)</f>
        <v>4976260.24</v>
      </c>
      <c r="I17" s="134">
        <f>H17-G17</f>
        <v>0</v>
      </c>
      <c r="J17" s="3"/>
    </row>
    <row r="18" spans="1:10" ht="15" customHeight="1" x14ac:dyDescent="0.2">
      <c r="A18" s="145" t="s">
        <v>18</v>
      </c>
      <c r="B18" s="9" t="s">
        <v>24</v>
      </c>
      <c r="C18" s="146"/>
      <c r="D18" s="146"/>
      <c r="E18" s="151"/>
      <c r="F18" s="146"/>
      <c r="G18" s="110">
        <v>-53235</v>
      </c>
      <c r="H18" s="110">
        <v>-53235</v>
      </c>
      <c r="I18" s="134">
        <f t="shared" ref="I18:I33" si="0">H18-G18</f>
        <v>0</v>
      </c>
    </row>
    <row r="19" spans="1:10" ht="30" x14ac:dyDescent="0.2">
      <c r="A19" s="145" t="s">
        <v>19</v>
      </c>
      <c r="B19" s="9" t="s">
        <v>125</v>
      </c>
      <c r="C19" s="146"/>
      <c r="D19" s="146"/>
      <c r="E19" s="151"/>
      <c r="F19" s="82"/>
      <c r="G19" s="110">
        <v>341067</v>
      </c>
      <c r="H19" s="110">
        <v>341067</v>
      </c>
      <c r="I19" s="134">
        <f t="shared" si="0"/>
        <v>0</v>
      </c>
      <c r="J19" s="3"/>
    </row>
    <row r="20" spans="1:10" ht="30" x14ac:dyDescent="0.2">
      <c r="A20" s="145"/>
      <c r="B20" s="9" t="s">
        <v>173</v>
      </c>
      <c r="C20" s="146"/>
      <c r="D20" s="146"/>
      <c r="E20" s="151"/>
      <c r="F20" s="82"/>
      <c r="G20" s="110">
        <v>3807691.15</v>
      </c>
      <c r="H20" s="110">
        <f>3903090.15-95399</f>
        <v>3807691.15</v>
      </c>
      <c r="I20" s="134">
        <f t="shared" si="0"/>
        <v>0</v>
      </c>
      <c r="J20" s="3"/>
    </row>
    <row r="21" spans="1:10" x14ac:dyDescent="0.2">
      <c r="A21" s="145" t="s">
        <v>20</v>
      </c>
      <c r="B21" s="9" t="s">
        <v>22</v>
      </c>
      <c r="C21" s="146"/>
      <c r="D21" s="146"/>
      <c r="E21" s="151"/>
      <c r="F21" s="146"/>
      <c r="G21" s="110">
        <v>430535.52</v>
      </c>
      <c r="H21" s="110">
        <v>430535.52</v>
      </c>
      <c r="I21" s="134">
        <f t="shared" si="0"/>
        <v>0</v>
      </c>
    </row>
    <row r="22" spans="1:10" x14ac:dyDescent="0.25">
      <c r="A22" s="145" t="s">
        <v>21</v>
      </c>
      <c r="B22" s="14" t="s">
        <v>37</v>
      </c>
      <c r="C22" s="146"/>
      <c r="D22" s="146"/>
      <c r="E22" s="151"/>
      <c r="F22" s="146"/>
      <c r="G22" s="110">
        <v>-15390.43</v>
      </c>
      <c r="H22" s="110">
        <v>-15390.43</v>
      </c>
      <c r="I22" s="134">
        <f t="shared" si="0"/>
        <v>0</v>
      </c>
    </row>
    <row r="23" spans="1:10" x14ac:dyDescent="0.25">
      <c r="A23" s="145" t="s">
        <v>23</v>
      </c>
      <c r="B23" s="14" t="s">
        <v>39</v>
      </c>
      <c r="C23" s="146"/>
      <c r="D23" s="146"/>
      <c r="E23" s="151"/>
      <c r="F23" s="146"/>
      <c r="G23" s="132">
        <v>-42735</v>
      </c>
      <c r="H23" s="132">
        <v>-42735</v>
      </c>
      <c r="I23" s="134">
        <f t="shared" si="0"/>
        <v>0</v>
      </c>
    </row>
    <row r="24" spans="1:10" x14ac:dyDescent="0.25">
      <c r="A24" s="145" t="s">
        <v>25</v>
      </c>
      <c r="B24" s="14" t="s">
        <v>41</v>
      </c>
      <c r="C24" s="146"/>
      <c r="D24" s="146"/>
      <c r="E24" s="151"/>
      <c r="F24" s="146"/>
      <c r="G24" s="132">
        <v>33</v>
      </c>
      <c r="H24" s="132">
        <v>33</v>
      </c>
      <c r="I24" s="134">
        <f t="shared" si="0"/>
        <v>0</v>
      </c>
    </row>
    <row r="25" spans="1:10" ht="15" customHeight="1" x14ac:dyDescent="0.25">
      <c r="A25" s="145" t="s">
        <v>27</v>
      </c>
      <c r="B25" s="14" t="s">
        <v>43</v>
      </c>
      <c r="C25" s="146"/>
      <c r="D25" s="146"/>
      <c r="E25" s="151"/>
      <c r="F25" s="146"/>
      <c r="G25" s="132">
        <v>40</v>
      </c>
      <c r="H25" s="132">
        <v>40</v>
      </c>
      <c r="I25" s="134">
        <f t="shared" si="0"/>
        <v>0</v>
      </c>
    </row>
    <row r="26" spans="1:10" ht="15" customHeight="1" x14ac:dyDescent="0.2">
      <c r="A26" s="145" t="s">
        <v>29</v>
      </c>
      <c r="B26" s="9" t="s">
        <v>33</v>
      </c>
      <c r="C26" s="146"/>
      <c r="D26" s="146"/>
      <c r="E26" s="151"/>
      <c r="F26" s="146"/>
      <c r="G26" s="110">
        <v>3636</v>
      </c>
      <c r="H26" s="110">
        <v>3636</v>
      </c>
      <c r="I26" s="134">
        <f t="shared" si="0"/>
        <v>0</v>
      </c>
    </row>
    <row r="27" spans="1:10" ht="15" customHeight="1" x14ac:dyDescent="0.2">
      <c r="A27" s="145" t="s">
        <v>30</v>
      </c>
      <c r="B27" s="9" t="s">
        <v>35</v>
      </c>
      <c r="C27" s="146"/>
      <c r="D27" s="146"/>
      <c r="E27" s="151"/>
      <c r="F27" s="146"/>
      <c r="G27" s="110">
        <v>1507</v>
      </c>
      <c r="H27" s="110">
        <v>1507</v>
      </c>
      <c r="I27" s="134">
        <f t="shared" si="0"/>
        <v>0</v>
      </c>
    </row>
    <row r="28" spans="1:10" ht="15" customHeight="1" x14ac:dyDescent="0.2">
      <c r="A28" s="145" t="s">
        <v>32</v>
      </c>
      <c r="B28" s="9" t="s">
        <v>28</v>
      </c>
      <c r="C28" s="146"/>
      <c r="D28" s="146"/>
      <c r="E28" s="151"/>
      <c r="F28" s="146"/>
      <c r="G28" s="110">
        <v>-109326</v>
      </c>
      <c r="H28" s="110">
        <f>-204725+95399</f>
        <v>-109326</v>
      </c>
      <c r="I28" s="134">
        <f t="shared" si="0"/>
        <v>0</v>
      </c>
    </row>
    <row r="29" spans="1:10" ht="15" customHeight="1" x14ac:dyDescent="0.2">
      <c r="A29" s="145" t="s">
        <v>34</v>
      </c>
      <c r="B29" s="9" t="s">
        <v>26</v>
      </c>
      <c r="C29" s="146"/>
      <c r="D29" s="146"/>
      <c r="E29" s="151"/>
      <c r="F29" s="146"/>
      <c r="G29" s="110">
        <v>620427</v>
      </c>
      <c r="H29" s="110">
        <v>620427</v>
      </c>
      <c r="I29" s="134">
        <f t="shared" si="0"/>
        <v>0</v>
      </c>
    </row>
    <row r="30" spans="1:10" ht="15" customHeight="1" x14ac:dyDescent="0.2">
      <c r="A30" s="145" t="s">
        <v>36</v>
      </c>
      <c r="B30" s="9" t="s">
        <v>126</v>
      </c>
      <c r="C30" s="146"/>
      <c r="D30" s="146"/>
      <c r="E30" s="151"/>
      <c r="F30" s="146"/>
      <c r="G30" s="110">
        <v>-68533</v>
      </c>
      <c r="H30" s="110">
        <v>-68533</v>
      </c>
      <c r="I30" s="134">
        <f t="shared" si="0"/>
        <v>0</v>
      </c>
    </row>
    <row r="31" spans="1:10" ht="15" customHeight="1" x14ac:dyDescent="0.2">
      <c r="A31" s="145" t="s">
        <v>38</v>
      </c>
      <c r="B31" s="9" t="s">
        <v>174</v>
      </c>
      <c r="C31" s="146"/>
      <c r="D31" s="146"/>
      <c r="E31" s="151"/>
      <c r="F31" s="146"/>
      <c r="G31" s="110">
        <v>-9645</v>
      </c>
      <c r="H31" s="110">
        <v>-9645</v>
      </c>
      <c r="I31" s="134">
        <f t="shared" si="0"/>
        <v>0</v>
      </c>
    </row>
    <row r="32" spans="1:10" ht="30" customHeight="1" x14ac:dyDescent="0.2">
      <c r="A32" s="145" t="s">
        <v>40</v>
      </c>
      <c r="B32" s="9" t="s">
        <v>127</v>
      </c>
      <c r="C32" s="146"/>
      <c r="D32" s="146"/>
      <c r="E32" s="151"/>
      <c r="F32" s="146"/>
      <c r="G32" s="110">
        <v>21888</v>
      </c>
      <c r="H32" s="110">
        <v>21888</v>
      </c>
      <c r="I32" s="134">
        <f t="shared" si="0"/>
        <v>0</v>
      </c>
    </row>
    <row r="33" spans="1:10" ht="30" customHeight="1" x14ac:dyDescent="0.25">
      <c r="A33" s="145" t="s">
        <v>42</v>
      </c>
      <c r="B33" s="14" t="s">
        <v>62</v>
      </c>
      <c r="C33" s="146"/>
      <c r="D33" s="146"/>
      <c r="E33" s="151"/>
      <c r="F33" s="68"/>
      <c r="G33" s="110">
        <v>48300</v>
      </c>
      <c r="H33" s="110">
        <v>48300</v>
      </c>
      <c r="I33" s="134">
        <f t="shared" si="0"/>
        <v>0</v>
      </c>
    </row>
    <row r="34" spans="1:10" ht="24" customHeight="1" x14ac:dyDescent="0.2">
      <c r="A34" s="216" t="s">
        <v>44</v>
      </c>
      <c r="B34" s="216"/>
      <c r="C34" s="216"/>
      <c r="D34" s="216"/>
      <c r="E34" s="216"/>
      <c r="F34" s="82">
        <f>SUM(F35:F57)</f>
        <v>1143010.0835879168</v>
      </c>
      <c r="G34" s="114">
        <f>G35+G36+G37+G38+G39+G40+G41+G42+G43+G44+G47+G50+G51+G52+G53+G54+G55+G56+G57</f>
        <v>11921941.616219584</v>
      </c>
      <c r="H34" s="114">
        <f>H35+H36+H37+H38+H39+H40+H41+H42+H43+H44+H47+H50+H51+H52+H53+H54+H55+H56+H57</f>
        <v>11462883</v>
      </c>
      <c r="I34" s="114">
        <f>I35+I36+I37+I38+I39+I40+I41+I42+I43+I44+I47+I50+I51+I52+I53+I54+I55+I56+I57</f>
        <v>-459058.61621958332</v>
      </c>
      <c r="J34" s="3"/>
    </row>
    <row r="35" spans="1:10" ht="30" x14ac:dyDescent="0.25">
      <c r="A35" s="145" t="s">
        <v>18</v>
      </c>
      <c r="B35" s="9" t="s">
        <v>45</v>
      </c>
      <c r="C35" s="46" t="s">
        <v>46</v>
      </c>
      <c r="D35" s="11">
        <v>12836.4</v>
      </c>
      <c r="E35" s="91"/>
      <c r="F35" s="72">
        <f>F59</f>
        <v>241407.2118195486</v>
      </c>
      <c r="G35" s="96">
        <f t="shared" ref="G35:G50" si="1">F35*12</f>
        <v>2896886.541834583</v>
      </c>
      <c r="H35" s="96">
        <v>2897432</v>
      </c>
      <c r="I35" s="81">
        <f t="shared" ref="I35:I42" si="2">H35-G35</f>
        <v>545.45816541695967</v>
      </c>
    </row>
    <row r="36" spans="1:10" ht="30" x14ac:dyDescent="0.25">
      <c r="A36" s="145" t="s">
        <v>19</v>
      </c>
      <c r="B36" s="9" t="s">
        <v>171</v>
      </c>
      <c r="C36" s="46" t="s">
        <v>46</v>
      </c>
      <c r="D36" s="11">
        <v>12836.4</v>
      </c>
      <c r="E36" s="91">
        <v>7.05</v>
      </c>
      <c r="F36" s="72">
        <f>D36*E36</f>
        <v>90496.62</v>
      </c>
      <c r="G36" s="96">
        <f>F36*12</f>
        <v>1085959.44</v>
      </c>
      <c r="H36" s="96">
        <v>1085890</v>
      </c>
      <c r="I36" s="81">
        <f t="shared" si="2"/>
        <v>-69.439999999944121</v>
      </c>
    </row>
    <row r="37" spans="1:10" x14ac:dyDescent="0.25">
      <c r="A37" s="145" t="s">
        <v>20</v>
      </c>
      <c r="B37" s="9" t="s">
        <v>22</v>
      </c>
      <c r="C37" s="46" t="s">
        <v>46</v>
      </c>
      <c r="D37" s="11">
        <v>12836.4</v>
      </c>
      <c r="E37" s="61"/>
      <c r="F37" s="72">
        <f>F96</f>
        <v>31565.583333333332</v>
      </c>
      <c r="G37" s="96">
        <f t="shared" si="1"/>
        <v>378787</v>
      </c>
      <c r="H37" s="96">
        <v>378904</v>
      </c>
      <c r="I37" s="81">
        <f t="shared" si="2"/>
        <v>117</v>
      </c>
    </row>
    <row r="38" spans="1:10" x14ac:dyDescent="0.25">
      <c r="A38" s="145" t="s">
        <v>21</v>
      </c>
      <c r="B38" s="9" t="s">
        <v>37</v>
      </c>
      <c r="C38" s="46" t="s">
        <v>46</v>
      </c>
      <c r="D38" s="11"/>
      <c r="E38" s="61"/>
      <c r="F38" s="72">
        <f>F113</f>
        <v>45800</v>
      </c>
      <c r="G38" s="96">
        <f t="shared" si="1"/>
        <v>549600</v>
      </c>
      <c r="H38" s="96">
        <v>537687</v>
      </c>
      <c r="I38" s="81">
        <f>H38-G38</f>
        <v>-11913</v>
      </c>
    </row>
    <row r="39" spans="1:10" x14ac:dyDescent="0.25">
      <c r="A39" s="145" t="s">
        <v>23</v>
      </c>
      <c r="B39" s="9" t="s">
        <v>39</v>
      </c>
      <c r="C39" s="46" t="s">
        <v>46</v>
      </c>
      <c r="D39" s="11">
        <v>12836.4</v>
      </c>
      <c r="E39" s="61"/>
      <c r="F39" s="72">
        <f>F114</f>
        <v>65000</v>
      </c>
      <c r="G39" s="96">
        <f t="shared" si="1"/>
        <v>780000</v>
      </c>
      <c r="H39" s="96">
        <v>779942</v>
      </c>
      <c r="I39" s="81">
        <f t="shared" si="2"/>
        <v>-58</v>
      </c>
    </row>
    <row r="40" spans="1:10" x14ac:dyDescent="0.25">
      <c r="A40" s="145" t="s">
        <v>25</v>
      </c>
      <c r="B40" s="9" t="s">
        <v>41</v>
      </c>
      <c r="C40" s="46" t="s">
        <v>9</v>
      </c>
      <c r="D40" s="67">
        <v>225</v>
      </c>
      <c r="E40" s="61"/>
      <c r="F40" s="72">
        <f>F115</f>
        <v>20360</v>
      </c>
      <c r="G40" s="96">
        <f t="shared" si="1"/>
        <v>244320</v>
      </c>
      <c r="H40" s="96">
        <v>244323</v>
      </c>
      <c r="I40" s="81">
        <f t="shared" si="2"/>
        <v>3</v>
      </c>
    </row>
    <row r="41" spans="1:10" ht="15.75" customHeight="1" x14ac:dyDescent="0.25">
      <c r="A41" s="145" t="s">
        <v>27</v>
      </c>
      <c r="B41" s="45" t="s">
        <v>43</v>
      </c>
      <c r="C41" s="46" t="s">
        <v>9</v>
      </c>
      <c r="D41" s="67">
        <v>249</v>
      </c>
      <c r="E41" s="61"/>
      <c r="F41" s="72">
        <f>F116</f>
        <v>9000</v>
      </c>
      <c r="G41" s="96">
        <f t="shared" si="1"/>
        <v>108000</v>
      </c>
      <c r="H41" s="96">
        <f>122256-14240</f>
        <v>108016</v>
      </c>
      <c r="I41" s="81">
        <f t="shared" si="2"/>
        <v>16</v>
      </c>
    </row>
    <row r="42" spans="1:10" s="128" customFormat="1" x14ac:dyDescent="0.25">
      <c r="A42" s="122" t="s">
        <v>29</v>
      </c>
      <c r="B42" s="123" t="s">
        <v>33</v>
      </c>
      <c r="C42" s="124" t="s">
        <v>47</v>
      </c>
      <c r="D42" s="125"/>
      <c r="E42" s="126">
        <v>2.6</v>
      </c>
      <c r="F42" s="96">
        <f>F119</f>
        <v>108283.28666666668</v>
      </c>
      <c r="G42" s="96">
        <f t="shared" si="1"/>
        <v>1299399.4400000002</v>
      </c>
      <c r="H42" s="96">
        <v>1221643</v>
      </c>
      <c r="I42" s="81">
        <f t="shared" si="2"/>
        <v>-77756.440000000177</v>
      </c>
      <c r="J42" s="127"/>
    </row>
    <row r="43" spans="1:10" s="128" customFormat="1" x14ac:dyDescent="0.25">
      <c r="A43" s="122" t="s">
        <v>30</v>
      </c>
      <c r="B43" s="123" t="s">
        <v>35</v>
      </c>
      <c r="C43" s="124" t="s">
        <v>47</v>
      </c>
      <c r="D43" s="129"/>
      <c r="E43" s="101">
        <v>2.6</v>
      </c>
      <c r="F43" s="96">
        <f>F120</f>
        <v>24740.718333333334</v>
      </c>
      <c r="G43" s="96">
        <f t="shared" si="1"/>
        <v>296888.62</v>
      </c>
      <c r="H43" s="96">
        <v>259923</v>
      </c>
      <c r="I43" s="81">
        <f t="shared" ref="I43:I54" si="3">H43-G43</f>
        <v>-36965.619999999995</v>
      </c>
      <c r="J43" s="127"/>
    </row>
    <row r="44" spans="1:10" s="128" customFormat="1" x14ac:dyDescent="0.25">
      <c r="A44" s="122" t="s">
        <v>32</v>
      </c>
      <c r="B44" s="123" t="s">
        <v>48</v>
      </c>
      <c r="C44" s="124"/>
      <c r="D44" s="125"/>
      <c r="E44" s="126">
        <f>E45+E46</f>
        <v>31.78</v>
      </c>
      <c r="F44" s="126">
        <f>F45+F46</f>
        <v>68643.888333333336</v>
      </c>
      <c r="G44" s="96">
        <f t="shared" si="1"/>
        <v>823726.66</v>
      </c>
      <c r="H44" s="96">
        <f>H45+H46</f>
        <v>560525</v>
      </c>
      <c r="I44" s="81">
        <f t="shared" si="3"/>
        <v>-263201.66000000003</v>
      </c>
      <c r="J44" s="127"/>
    </row>
    <row r="45" spans="1:10" s="128" customFormat="1" x14ac:dyDescent="0.25">
      <c r="A45" s="122"/>
      <c r="B45" s="123" t="s">
        <v>49</v>
      </c>
      <c r="C45" s="124" t="s">
        <v>50</v>
      </c>
      <c r="D45" s="125"/>
      <c r="E45" s="126">
        <v>15.89</v>
      </c>
      <c r="F45" s="96">
        <f>F121</f>
        <v>21977.860833333336</v>
      </c>
      <c r="G45" s="96">
        <f t="shared" si="1"/>
        <v>263734.33</v>
      </c>
      <c r="H45" s="96">
        <v>243375</v>
      </c>
      <c r="I45" s="81">
        <f t="shared" si="3"/>
        <v>-20359.330000000016</v>
      </c>
    </row>
    <row r="46" spans="1:10" s="128" customFormat="1" x14ac:dyDescent="0.25">
      <c r="A46" s="122"/>
      <c r="B46" s="123" t="s">
        <v>48</v>
      </c>
      <c r="C46" s="124" t="s">
        <v>50</v>
      </c>
      <c r="D46" s="125"/>
      <c r="E46" s="126">
        <v>15.89</v>
      </c>
      <c r="F46" s="96">
        <f>F122</f>
        <v>46666.027500000004</v>
      </c>
      <c r="G46" s="96">
        <f t="shared" si="1"/>
        <v>559992.33000000007</v>
      </c>
      <c r="H46" s="96">
        <v>317150</v>
      </c>
      <c r="I46" s="81">
        <f t="shared" si="3"/>
        <v>-242842.33000000007</v>
      </c>
    </row>
    <row r="47" spans="1:10" s="128" customFormat="1" x14ac:dyDescent="0.25">
      <c r="A47" s="122" t="s">
        <v>34</v>
      </c>
      <c r="B47" s="123" t="s">
        <v>52</v>
      </c>
      <c r="C47" s="124"/>
      <c r="D47" s="125"/>
      <c r="E47" s="126">
        <f>E48+E49</f>
        <v>121.64000000000001</v>
      </c>
      <c r="F47" s="126">
        <f>F48+F49</f>
        <v>97095.544999999998</v>
      </c>
      <c r="G47" s="96">
        <f t="shared" si="1"/>
        <v>1165146.54</v>
      </c>
      <c r="H47" s="96">
        <f>H48+H49</f>
        <v>1185039</v>
      </c>
      <c r="I47" s="81">
        <f t="shared" si="3"/>
        <v>19892.459999999963</v>
      </c>
    </row>
    <row r="48" spans="1:10" s="128" customFormat="1" x14ac:dyDescent="0.25">
      <c r="A48" s="122"/>
      <c r="B48" s="123" t="s">
        <v>51</v>
      </c>
      <c r="C48" s="124"/>
      <c r="D48" s="125"/>
      <c r="E48" s="126">
        <v>60.820000000000007</v>
      </c>
      <c r="F48" s="96">
        <f>F124</f>
        <v>48547.772499999999</v>
      </c>
      <c r="G48" s="96">
        <f t="shared" si="1"/>
        <v>582573.27</v>
      </c>
      <c r="H48" s="96">
        <v>135964</v>
      </c>
      <c r="I48" s="81">
        <f t="shared" si="3"/>
        <v>-446609.27</v>
      </c>
    </row>
    <row r="49" spans="1:9" s="128" customFormat="1" x14ac:dyDescent="0.25">
      <c r="A49" s="122"/>
      <c r="B49" s="123" t="s">
        <v>52</v>
      </c>
      <c r="C49" s="124"/>
      <c r="D49" s="125"/>
      <c r="E49" s="126">
        <v>60.820000000000007</v>
      </c>
      <c r="F49" s="96">
        <f>F123</f>
        <v>48547.772499999999</v>
      </c>
      <c r="G49" s="96">
        <f t="shared" si="1"/>
        <v>582573.27</v>
      </c>
      <c r="H49" s="96">
        <v>1049075</v>
      </c>
      <c r="I49" s="81">
        <f t="shared" si="3"/>
        <v>466501.73</v>
      </c>
    </row>
    <row r="50" spans="1:9" s="128" customFormat="1" x14ac:dyDescent="0.25">
      <c r="A50" s="122" t="s">
        <v>36</v>
      </c>
      <c r="B50" s="123" t="s">
        <v>53</v>
      </c>
      <c r="C50" s="124" t="s">
        <v>54</v>
      </c>
      <c r="D50" s="125"/>
      <c r="E50" s="130">
        <v>11.856</v>
      </c>
      <c r="F50" s="96">
        <f>F125</f>
        <v>157122.2775</v>
      </c>
      <c r="G50" s="96">
        <f t="shared" si="1"/>
        <v>1885467.33</v>
      </c>
      <c r="H50" s="96">
        <v>1880601</v>
      </c>
      <c r="I50" s="81">
        <f t="shared" si="3"/>
        <v>-4866.3300000000745</v>
      </c>
    </row>
    <row r="51" spans="1:9" ht="30" x14ac:dyDescent="0.25">
      <c r="A51" s="145" t="s">
        <v>38</v>
      </c>
      <c r="B51" s="9" t="s">
        <v>55</v>
      </c>
      <c r="C51" s="46" t="s">
        <v>56</v>
      </c>
      <c r="D51" s="67"/>
      <c r="E51" s="61">
        <v>2.6</v>
      </c>
      <c r="F51" s="72">
        <v>13493.765569618299</v>
      </c>
      <c r="G51" s="96">
        <f>G117</f>
        <v>356619</v>
      </c>
      <c r="H51" s="96">
        <v>264626</v>
      </c>
      <c r="I51" s="81">
        <f>H51-G51</f>
        <v>-91993</v>
      </c>
    </row>
    <row r="52" spans="1:9" ht="30" x14ac:dyDescent="0.25">
      <c r="A52" s="145" t="s">
        <v>40</v>
      </c>
      <c r="B52" s="9" t="s">
        <v>127</v>
      </c>
      <c r="C52" s="46"/>
      <c r="D52" s="67"/>
      <c r="E52" s="61"/>
      <c r="F52" s="72">
        <v>0</v>
      </c>
      <c r="G52" s="96">
        <v>0</v>
      </c>
      <c r="H52" s="96">
        <v>8000</v>
      </c>
      <c r="I52" s="81">
        <f t="shared" si="3"/>
        <v>8000</v>
      </c>
    </row>
    <row r="53" spans="1:9" x14ac:dyDescent="0.25">
      <c r="A53" s="145" t="s">
        <v>42</v>
      </c>
      <c r="B53" s="9" t="s">
        <v>58</v>
      </c>
      <c r="C53" s="46"/>
      <c r="D53" s="67"/>
      <c r="E53" s="61"/>
      <c r="F53" s="72">
        <v>0</v>
      </c>
      <c r="G53" s="96">
        <v>0</v>
      </c>
      <c r="H53" s="96">
        <v>0</v>
      </c>
      <c r="I53" s="81">
        <f t="shared" si="3"/>
        <v>0</v>
      </c>
    </row>
    <row r="54" spans="1:9" x14ac:dyDescent="0.25">
      <c r="A54" s="145" t="s">
        <v>57</v>
      </c>
      <c r="B54" s="9" t="s">
        <v>61</v>
      </c>
      <c r="C54" s="46"/>
      <c r="D54" s="67"/>
      <c r="E54" s="61"/>
      <c r="F54" s="72">
        <v>0</v>
      </c>
      <c r="G54" s="96">
        <v>0</v>
      </c>
      <c r="H54" s="96">
        <v>0</v>
      </c>
      <c r="I54" s="81">
        <f t="shared" si="3"/>
        <v>0</v>
      </c>
    </row>
    <row r="55" spans="1:9" ht="30" customHeight="1" x14ac:dyDescent="0.25">
      <c r="A55" s="145" t="s">
        <v>59</v>
      </c>
      <c r="B55" s="9" t="s">
        <v>128</v>
      </c>
      <c r="C55" s="46"/>
      <c r="D55" s="67"/>
      <c r="E55" s="61"/>
      <c r="F55" s="72">
        <f>G55/12</f>
        <v>122.50369875</v>
      </c>
      <c r="G55" s="96">
        <v>1470.0443849999999</v>
      </c>
      <c r="H55" s="96">
        <v>0</v>
      </c>
      <c r="I55" s="81">
        <f>H55-G55</f>
        <v>-1470.0443849999999</v>
      </c>
    </row>
    <row r="56" spans="1:9" ht="30" customHeight="1" x14ac:dyDescent="0.25">
      <c r="A56" s="145"/>
      <c r="B56" s="9" t="s">
        <v>175</v>
      </c>
      <c r="C56" s="46"/>
      <c r="D56" s="67"/>
      <c r="E56" s="61"/>
      <c r="F56" s="72">
        <f>G56/12</f>
        <v>1789.25</v>
      </c>
      <c r="G56" s="96">
        <v>21471</v>
      </c>
      <c r="H56" s="96">
        <v>22132</v>
      </c>
      <c r="I56" s="81">
        <f>H56-G56</f>
        <v>661</v>
      </c>
    </row>
    <row r="57" spans="1:9" ht="45" x14ac:dyDescent="0.25">
      <c r="A57" s="145" t="s">
        <v>60</v>
      </c>
      <c r="B57" s="9" t="s">
        <v>62</v>
      </c>
      <c r="C57" s="46" t="s">
        <v>63</v>
      </c>
      <c r="D57" s="71"/>
      <c r="E57" s="72"/>
      <c r="F57" s="72">
        <f>G57/12</f>
        <v>2350</v>
      </c>
      <c r="G57" s="110">
        <v>28200</v>
      </c>
      <c r="H57" s="110">
        <f>32700-4500</f>
        <v>28200</v>
      </c>
      <c r="I57" s="81">
        <f>H57-G57</f>
        <v>0</v>
      </c>
    </row>
    <row r="58" spans="1:9" ht="23.25" customHeight="1" x14ac:dyDescent="0.2">
      <c r="A58" s="207" t="s">
        <v>64</v>
      </c>
      <c r="B58" s="207"/>
      <c r="C58" s="207"/>
      <c r="D58" s="207"/>
      <c r="E58" s="207"/>
      <c r="F58" s="83">
        <f>F59+F94+F96+F113+F114+F115+F116+F117+F119+F120+F121+F122+F123+F124+F125</f>
        <v>898736.77315950103</v>
      </c>
      <c r="G58" s="104">
        <f>G59+G94+G96+G113+G114+G115+G116+G117+G119+G120+G121+G122+G123+G124+G125</f>
        <v>10784841.131834583</v>
      </c>
      <c r="H58" s="104">
        <f>H59+H94+H96+H113+H114+H115+H116+H117+H119+H120+H121+H122+H123+H124+H125</f>
        <v>10684816.231834583</v>
      </c>
      <c r="I58" s="104">
        <f>I59+I94+I96+I113+I114+I115+I116+I117+I119+I120+I121+I122+I123+I124+I125</f>
        <v>-100024.90000000043</v>
      </c>
    </row>
    <row r="59" spans="1:9" ht="28.5" x14ac:dyDescent="0.2">
      <c r="A59" s="145">
        <v>1</v>
      </c>
      <c r="B59" s="144" t="s">
        <v>45</v>
      </c>
      <c r="C59" s="41" t="s">
        <v>65</v>
      </c>
      <c r="D59" s="85"/>
      <c r="E59" s="92"/>
      <c r="F59" s="83">
        <f>G59/12</f>
        <v>241407.2118195486</v>
      </c>
      <c r="G59" s="104">
        <f>G60+G61+G69+G72+G73+G77+G86+G89</f>
        <v>2896886.541834583</v>
      </c>
      <c r="H59" s="104">
        <f>H60+H61+H69+H72+H73+H77+H86+H89</f>
        <v>2987597.231834583</v>
      </c>
      <c r="I59" s="81">
        <f>H59-G59</f>
        <v>90710.689999999944</v>
      </c>
    </row>
    <row r="60" spans="1:9" x14ac:dyDescent="0.25">
      <c r="A60" s="145" t="s">
        <v>66</v>
      </c>
      <c r="B60" s="45" t="s">
        <v>161</v>
      </c>
      <c r="C60" s="49" t="s">
        <v>63</v>
      </c>
      <c r="D60" s="84"/>
      <c r="E60" s="61"/>
      <c r="F60" s="96">
        <f>G60/12</f>
        <v>6666.666666666667</v>
      </c>
      <c r="G60" s="104">
        <v>80000</v>
      </c>
      <c r="H60" s="104">
        <v>80000</v>
      </c>
      <c r="I60" s="81">
        <f>H60-G60</f>
        <v>0</v>
      </c>
    </row>
    <row r="61" spans="1:9" ht="14.25" x14ac:dyDescent="0.2">
      <c r="A61" s="145" t="s">
        <v>67</v>
      </c>
      <c r="B61" s="144" t="s">
        <v>68</v>
      </c>
      <c r="C61" s="15"/>
      <c r="D61" s="77"/>
      <c r="E61" s="92"/>
      <c r="F61" s="104">
        <f>F62+F63+F64+F65+F66+F67+F68</f>
        <v>5587.333333333333</v>
      </c>
      <c r="G61" s="104">
        <f>G62+G63+G64+G65+G66+G67+G68</f>
        <v>67048</v>
      </c>
      <c r="H61" s="104">
        <f>H62+H63+H64+H65+H66+H67+H68</f>
        <v>93421</v>
      </c>
      <c r="I61" s="81">
        <f>H61-G61</f>
        <v>26373</v>
      </c>
    </row>
    <row r="62" spans="1:9" ht="28.5" customHeight="1" x14ac:dyDescent="0.25">
      <c r="A62" s="16"/>
      <c r="B62" s="45" t="s">
        <v>69</v>
      </c>
      <c r="C62" s="49" t="s">
        <v>63</v>
      </c>
      <c r="D62" s="84"/>
      <c r="E62" s="51"/>
      <c r="F62" s="96">
        <f t="shared" ref="F62:F68" si="4">G62/12</f>
        <v>750</v>
      </c>
      <c r="G62" s="96">
        <v>9000</v>
      </c>
      <c r="H62" s="96">
        <v>17677</v>
      </c>
      <c r="I62" s="81">
        <f>H62-G62</f>
        <v>8677</v>
      </c>
    </row>
    <row r="63" spans="1:9" x14ac:dyDescent="0.25">
      <c r="A63" s="16"/>
      <c r="B63" s="45" t="s">
        <v>70</v>
      </c>
      <c r="C63" s="49" t="s">
        <v>63</v>
      </c>
      <c r="D63" s="84"/>
      <c r="E63" s="72"/>
      <c r="F63" s="96">
        <f t="shared" si="4"/>
        <v>750</v>
      </c>
      <c r="G63" s="96">
        <v>9000</v>
      </c>
      <c r="H63" s="96">
        <v>10762</v>
      </c>
      <c r="I63" s="81">
        <f t="shared" ref="I63:I117" si="5">H63-G63</f>
        <v>1762</v>
      </c>
    </row>
    <row r="64" spans="1:9" x14ac:dyDescent="0.25">
      <c r="A64" s="16"/>
      <c r="B64" s="45" t="s">
        <v>71</v>
      </c>
      <c r="C64" s="49" t="s">
        <v>63</v>
      </c>
      <c r="D64" s="72"/>
      <c r="E64" s="72"/>
      <c r="F64" s="96">
        <f t="shared" si="4"/>
        <v>166.66666666666666</v>
      </c>
      <c r="G64" s="96">
        <v>2000</v>
      </c>
      <c r="H64" s="96">
        <v>3696</v>
      </c>
      <c r="I64" s="81">
        <f t="shared" si="5"/>
        <v>1696</v>
      </c>
    </row>
    <row r="65" spans="1:10" ht="30" x14ac:dyDescent="0.25">
      <c r="A65" s="16"/>
      <c r="B65" s="45" t="s">
        <v>72</v>
      </c>
      <c r="C65" s="49" t="s">
        <v>63</v>
      </c>
      <c r="D65" s="72"/>
      <c r="E65" s="72"/>
      <c r="F65" s="96">
        <f t="shared" si="4"/>
        <v>2120.6666666666665</v>
      </c>
      <c r="G65" s="96">
        <v>25448</v>
      </c>
      <c r="H65" s="96">
        <v>24840</v>
      </c>
      <c r="I65" s="81">
        <f t="shared" si="5"/>
        <v>-608</v>
      </c>
    </row>
    <row r="66" spans="1:10" ht="30" x14ac:dyDescent="0.25">
      <c r="A66" s="16"/>
      <c r="B66" s="45" t="s">
        <v>73</v>
      </c>
      <c r="C66" s="49" t="s">
        <v>65</v>
      </c>
      <c r="D66" s="84"/>
      <c r="E66" s="61"/>
      <c r="F66" s="96">
        <f t="shared" si="4"/>
        <v>883.33333333333337</v>
      </c>
      <c r="G66" s="96">
        <v>10600</v>
      </c>
      <c r="H66" s="96">
        <v>11615</v>
      </c>
      <c r="I66" s="81">
        <f t="shared" si="5"/>
        <v>1015</v>
      </c>
    </row>
    <row r="67" spans="1:10" x14ac:dyDescent="0.25">
      <c r="A67" s="16"/>
      <c r="B67" s="45" t="s">
        <v>74</v>
      </c>
      <c r="C67" s="49" t="s">
        <v>63</v>
      </c>
      <c r="D67" s="72"/>
      <c r="E67" s="72"/>
      <c r="F67" s="96">
        <f t="shared" si="4"/>
        <v>500</v>
      </c>
      <c r="G67" s="96">
        <v>6000</v>
      </c>
      <c r="H67" s="96">
        <v>12504</v>
      </c>
      <c r="I67" s="81">
        <f t="shared" si="5"/>
        <v>6504</v>
      </c>
    </row>
    <row r="68" spans="1:10" ht="77.25" customHeight="1" x14ac:dyDescent="0.25">
      <c r="A68" s="16"/>
      <c r="B68" s="45" t="s">
        <v>180</v>
      </c>
      <c r="C68" s="49" t="s">
        <v>65</v>
      </c>
      <c r="D68" s="72"/>
      <c r="E68" s="72"/>
      <c r="F68" s="96">
        <f t="shared" si="4"/>
        <v>416.66666666666669</v>
      </c>
      <c r="G68" s="96">
        <v>5000</v>
      </c>
      <c r="H68" s="96">
        <f>46012-33685</f>
        <v>12327</v>
      </c>
      <c r="I68" s="81">
        <f t="shared" si="5"/>
        <v>7327</v>
      </c>
    </row>
    <row r="69" spans="1:10" x14ac:dyDescent="0.2">
      <c r="A69" s="145" t="s">
        <v>75</v>
      </c>
      <c r="B69" s="144" t="s">
        <v>76</v>
      </c>
      <c r="C69" s="15"/>
      <c r="D69" s="77"/>
      <c r="E69" s="72"/>
      <c r="F69" s="104">
        <f>F70+F71</f>
        <v>1150</v>
      </c>
      <c r="G69" s="104">
        <f>G70+G71</f>
        <v>13800</v>
      </c>
      <c r="H69" s="104">
        <f>H70+H71</f>
        <v>8260</v>
      </c>
      <c r="I69" s="81">
        <f t="shared" si="5"/>
        <v>-5540</v>
      </c>
    </row>
    <row r="70" spans="1:10" x14ac:dyDescent="0.25">
      <c r="A70" s="16"/>
      <c r="B70" s="45" t="s">
        <v>77</v>
      </c>
      <c r="C70" s="49" t="s">
        <v>78</v>
      </c>
      <c r="D70" s="84"/>
      <c r="E70" s="72"/>
      <c r="F70" s="96">
        <f>G70/12</f>
        <v>350</v>
      </c>
      <c r="G70" s="96">
        <v>4200</v>
      </c>
      <c r="H70" s="96">
        <v>0</v>
      </c>
      <c r="I70" s="81">
        <f t="shared" si="5"/>
        <v>-4200</v>
      </c>
    </row>
    <row r="71" spans="1:10" x14ac:dyDescent="0.25">
      <c r="A71" s="16"/>
      <c r="B71" s="45" t="s">
        <v>79</v>
      </c>
      <c r="C71" s="49" t="s">
        <v>78</v>
      </c>
      <c r="D71" s="84"/>
      <c r="E71" s="72"/>
      <c r="F71" s="96">
        <f>G71/12</f>
        <v>800</v>
      </c>
      <c r="G71" s="96">
        <v>9600</v>
      </c>
      <c r="H71" s="96">
        <v>8260</v>
      </c>
      <c r="I71" s="81">
        <f t="shared" si="5"/>
        <v>-1340</v>
      </c>
    </row>
    <row r="72" spans="1:10" ht="21.75" customHeight="1" x14ac:dyDescent="0.2">
      <c r="A72" s="145" t="s">
        <v>80</v>
      </c>
      <c r="B72" s="144" t="s">
        <v>81</v>
      </c>
      <c r="C72" s="15" t="s">
        <v>78</v>
      </c>
      <c r="D72" s="77"/>
      <c r="E72" s="72"/>
      <c r="F72" s="104">
        <f t="shared" ref="F72:F76" si="6">G72/12</f>
        <v>2155.0833333333335</v>
      </c>
      <c r="G72" s="104">
        <v>25861</v>
      </c>
      <c r="H72" s="104">
        <v>23088</v>
      </c>
      <c r="I72" s="81">
        <f>H72-G72</f>
        <v>-2773</v>
      </c>
    </row>
    <row r="73" spans="1:10" x14ac:dyDescent="0.2">
      <c r="A73" s="145" t="s">
        <v>82</v>
      </c>
      <c r="B73" s="144" t="s">
        <v>83</v>
      </c>
      <c r="C73" s="15"/>
      <c r="D73" s="77"/>
      <c r="E73" s="72"/>
      <c r="F73" s="104">
        <f>G73/12</f>
        <v>453.75</v>
      </c>
      <c r="G73" s="104">
        <f>G74+G75+G76</f>
        <v>5445</v>
      </c>
      <c r="H73" s="104">
        <f>H74+H75+H76</f>
        <v>6568</v>
      </c>
      <c r="I73" s="81">
        <f>H73-G73</f>
        <v>1123</v>
      </c>
    </row>
    <row r="74" spans="1:10" x14ac:dyDescent="0.25">
      <c r="A74" s="16"/>
      <c r="B74" s="45" t="s">
        <v>84</v>
      </c>
      <c r="C74" s="49" t="s">
        <v>63</v>
      </c>
      <c r="D74" s="84"/>
      <c r="E74" s="72"/>
      <c r="F74" s="96">
        <f>G74/12</f>
        <v>416.66666666666669</v>
      </c>
      <c r="G74" s="96">
        <v>5000</v>
      </c>
      <c r="H74" s="96">
        <v>6123</v>
      </c>
      <c r="I74" s="81">
        <f t="shared" si="5"/>
        <v>1123</v>
      </c>
    </row>
    <row r="75" spans="1:10" x14ac:dyDescent="0.25">
      <c r="A75" s="16"/>
      <c r="B75" s="45" t="s">
        <v>85</v>
      </c>
      <c r="C75" s="49" t="s">
        <v>63</v>
      </c>
      <c r="D75" s="84"/>
      <c r="E75" s="72"/>
      <c r="F75" s="96">
        <f>G75/12</f>
        <v>37.083333333333336</v>
      </c>
      <c r="G75" s="96">
        <v>445</v>
      </c>
      <c r="H75" s="96">
        <v>445</v>
      </c>
      <c r="I75" s="81">
        <f t="shared" si="5"/>
        <v>0</v>
      </c>
      <c r="J75" s="3"/>
    </row>
    <row r="76" spans="1:10" x14ac:dyDescent="0.25">
      <c r="A76" s="16"/>
      <c r="B76" s="45" t="s">
        <v>86</v>
      </c>
      <c r="C76" s="49" t="s">
        <v>63</v>
      </c>
      <c r="D76" s="84"/>
      <c r="E76" s="72"/>
      <c r="F76" s="96">
        <f t="shared" si="6"/>
        <v>0</v>
      </c>
      <c r="G76" s="96">
        <v>0</v>
      </c>
      <c r="H76" s="96">
        <v>0</v>
      </c>
      <c r="I76" s="81">
        <f t="shared" si="5"/>
        <v>0</v>
      </c>
    </row>
    <row r="77" spans="1:10" x14ac:dyDescent="0.2">
      <c r="A77" s="145" t="s">
        <v>87</v>
      </c>
      <c r="B77" s="144" t="s">
        <v>88</v>
      </c>
      <c r="C77" s="15"/>
      <c r="D77" s="77"/>
      <c r="E77" s="72"/>
      <c r="F77" s="104">
        <f>F78+F79+F80+F81+F82+F83+F84+F85</f>
        <v>4808.333333333333</v>
      </c>
      <c r="G77" s="104">
        <f>G78+G79+G80+G81+G82+G83+G84+G85</f>
        <v>57700</v>
      </c>
      <c r="H77" s="104">
        <f>H78+H79+H80+H81+H82+H83+H84+H85</f>
        <v>112568.69</v>
      </c>
      <c r="I77" s="81">
        <f>H77-G77</f>
        <v>54868.69</v>
      </c>
    </row>
    <row r="78" spans="1:10" ht="30" x14ac:dyDescent="0.25">
      <c r="A78" s="16"/>
      <c r="B78" s="45" t="s">
        <v>167</v>
      </c>
      <c r="C78" s="49" t="s">
        <v>9</v>
      </c>
      <c r="D78" s="84"/>
      <c r="E78" s="72"/>
      <c r="F78" s="96">
        <f>G78/12</f>
        <v>500</v>
      </c>
      <c r="G78" s="96">
        <v>6000</v>
      </c>
      <c r="H78" s="96">
        <f>37541-14240</f>
        <v>23301</v>
      </c>
      <c r="I78" s="81">
        <f t="shared" si="5"/>
        <v>17301</v>
      </c>
    </row>
    <row r="79" spans="1:10" x14ac:dyDescent="0.25">
      <c r="A79" s="16"/>
      <c r="B79" s="45" t="s">
        <v>168</v>
      </c>
      <c r="C79" s="49" t="s">
        <v>9</v>
      </c>
      <c r="D79" s="72" t="s">
        <v>162</v>
      </c>
      <c r="E79" s="72"/>
      <c r="F79" s="96">
        <f>G79/12</f>
        <v>1250</v>
      </c>
      <c r="G79" s="96">
        <v>15000</v>
      </c>
      <c r="H79" s="96">
        <f>55580.69-2389-2950</f>
        <v>50241.69</v>
      </c>
      <c r="I79" s="81">
        <f t="shared" si="5"/>
        <v>35241.69</v>
      </c>
    </row>
    <row r="80" spans="1:10" ht="30" x14ac:dyDescent="0.25">
      <c r="A80" s="16"/>
      <c r="B80" s="45" t="s">
        <v>89</v>
      </c>
      <c r="C80" s="49" t="s">
        <v>9</v>
      </c>
      <c r="D80" s="84"/>
      <c r="E80" s="72"/>
      <c r="F80" s="96">
        <f t="shared" ref="F80:F88" si="7">G80/12</f>
        <v>666.66666666666663</v>
      </c>
      <c r="G80" s="96">
        <v>8000</v>
      </c>
      <c r="H80" s="96">
        <v>6832</v>
      </c>
      <c r="I80" s="81">
        <f t="shared" si="5"/>
        <v>-1168</v>
      </c>
    </row>
    <row r="81" spans="1:10" ht="30" x14ac:dyDescent="0.25">
      <c r="A81" s="16"/>
      <c r="B81" s="45" t="s">
        <v>90</v>
      </c>
      <c r="C81" s="49" t="s">
        <v>63</v>
      </c>
      <c r="D81" s="72"/>
      <c r="E81" s="72"/>
      <c r="F81" s="96">
        <f t="shared" si="7"/>
        <v>666.66666666666663</v>
      </c>
      <c r="G81" s="96">
        <v>8000</v>
      </c>
      <c r="H81" s="96">
        <v>10227</v>
      </c>
      <c r="I81" s="81">
        <f t="shared" si="5"/>
        <v>2227</v>
      </c>
    </row>
    <row r="82" spans="1:10" x14ac:dyDescent="0.25">
      <c r="A82" s="16"/>
      <c r="B82" s="45" t="s">
        <v>186</v>
      </c>
      <c r="C82" s="49"/>
      <c r="D82" s="72"/>
      <c r="E82" s="72"/>
      <c r="F82" s="96">
        <f t="shared" si="7"/>
        <v>166.66666666666666</v>
      </c>
      <c r="G82" s="96">
        <v>2000</v>
      </c>
      <c r="H82" s="96">
        <v>0</v>
      </c>
      <c r="I82" s="81">
        <f t="shared" si="5"/>
        <v>-2000</v>
      </c>
    </row>
    <row r="83" spans="1:10" x14ac:dyDescent="0.25">
      <c r="A83" s="16"/>
      <c r="B83" s="45" t="s">
        <v>91</v>
      </c>
      <c r="C83" s="49" t="s">
        <v>63</v>
      </c>
      <c r="D83" s="84"/>
      <c r="E83" s="72"/>
      <c r="F83" s="96">
        <f t="shared" si="7"/>
        <v>516.66666666666663</v>
      </c>
      <c r="G83" s="96">
        <v>6200</v>
      </c>
      <c r="H83" s="96">
        <v>11130</v>
      </c>
      <c r="I83" s="81">
        <f t="shared" si="5"/>
        <v>4930</v>
      </c>
    </row>
    <row r="84" spans="1:10" ht="30.75" customHeight="1" x14ac:dyDescent="0.25">
      <c r="A84" s="16"/>
      <c r="B84" s="45" t="s">
        <v>160</v>
      </c>
      <c r="C84" s="49"/>
      <c r="D84" s="84"/>
      <c r="E84" s="72"/>
      <c r="F84" s="96">
        <f t="shared" si="7"/>
        <v>625</v>
      </c>
      <c r="G84" s="96">
        <v>7500</v>
      </c>
      <c r="H84" s="96">
        <v>4382</v>
      </c>
      <c r="I84" s="81">
        <f t="shared" si="5"/>
        <v>-3118</v>
      </c>
    </row>
    <row r="85" spans="1:10" x14ac:dyDescent="0.25">
      <c r="A85" s="16"/>
      <c r="B85" s="45" t="s">
        <v>92</v>
      </c>
      <c r="C85" s="49"/>
      <c r="D85" s="84"/>
      <c r="E85" s="72"/>
      <c r="F85" s="96">
        <f>G85/12</f>
        <v>416.66666666666669</v>
      </c>
      <c r="G85" s="96">
        <v>5000</v>
      </c>
      <c r="H85" s="96">
        <v>6455</v>
      </c>
      <c r="I85" s="81">
        <f t="shared" si="5"/>
        <v>1455</v>
      </c>
    </row>
    <row r="86" spans="1:10" x14ac:dyDescent="0.2">
      <c r="A86" s="145" t="s">
        <v>93</v>
      </c>
      <c r="B86" s="144" t="s">
        <v>94</v>
      </c>
      <c r="C86" s="15"/>
      <c r="D86" s="77"/>
      <c r="E86" s="61"/>
      <c r="F86" s="105">
        <f>F87+F88</f>
        <v>7500</v>
      </c>
      <c r="G86" s="105">
        <f>G87+G88</f>
        <v>90000</v>
      </c>
      <c r="H86" s="105">
        <f>H87+H88</f>
        <v>107259</v>
      </c>
      <c r="I86" s="81">
        <f>H86-G86</f>
        <v>17259</v>
      </c>
    </row>
    <row r="87" spans="1:10" x14ac:dyDescent="0.25">
      <c r="A87" s="16" t="s">
        <v>95</v>
      </c>
      <c r="B87" s="45" t="s">
        <v>96</v>
      </c>
      <c r="C87" s="49" t="s">
        <v>97</v>
      </c>
      <c r="D87" s="77"/>
      <c r="E87" s="61"/>
      <c r="F87" s="96">
        <f t="shared" si="7"/>
        <v>7500</v>
      </c>
      <c r="G87" s="96">
        <v>90000</v>
      </c>
      <c r="H87" s="96">
        <v>107259</v>
      </c>
      <c r="I87" s="81">
        <f t="shared" si="5"/>
        <v>17259</v>
      </c>
    </row>
    <row r="88" spans="1:10" ht="30" x14ac:dyDescent="0.25">
      <c r="A88" s="16" t="s">
        <v>98</v>
      </c>
      <c r="B88" s="45" t="s">
        <v>99</v>
      </c>
      <c r="C88" s="49" t="s">
        <v>63</v>
      </c>
      <c r="D88" s="77"/>
      <c r="E88" s="61"/>
      <c r="F88" s="96">
        <f t="shared" si="7"/>
        <v>0</v>
      </c>
      <c r="G88" s="96">
        <v>0</v>
      </c>
      <c r="H88" s="96">
        <v>0</v>
      </c>
      <c r="I88" s="81">
        <f t="shared" si="5"/>
        <v>0</v>
      </c>
    </row>
    <row r="89" spans="1:10" x14ac:dyDescent="0.2">
      <c r="A89" s="145" t="s">
        <v>100</v>
      </c>
      <c r="B89" s="144" t="s">
        <v>101</v>
      </c>
      <c r="C89" s="15"/>
      <c r="D89" s="77"/>
      <c r="E89" s="61"/>
      <c r="F89" s="104">
        <f>F90+F91+F92+F93</f>
        <v>213086.04515288191</v>
      </c>
      <c r="G89" s="104">
        <f>G90+G91+G92+G93</f>
        <v>2557032.541834583</v>
      </c>
      <c r="H89" s="104">
        <f>H90+H91+H92+H93</f>
        <v>2556432.541834583</v>
      </c>
      <c r="I89" s="104">
        <f>I90+I91+I92+I93</f>
        <v>-599.9999999999709</v>
      </c>
      <c r="J89" s="3"/>
    </row>
    <row r="90" spans="1:10" ht="30" x14ac:dyDescent="0.25">
      <c r="A90" s="48" t="s">
        <v>102</v>
      </c>
      <c r="B90" s="45" t="s">
        <v>103</v>
      </c>
      <c r="C90" s="49"/>
      <c r="D90" s="84"/>
      <c r="E90" s="61"/>
      <c r="F90" s="96">
        <v>146455.89872589998</v>
      </c>
      <c r="G90" s="96">
        <f>F90*12</f>
        <v>1757470.7847107998</v>
      </c>
      <c r="H90" s="96">
        <v>1757470.7847107998</v>
      </c>
      <c r="I90" s="81">
        <f t="shared" si="5"/>
        <v>0</v>
      </c>
    </row>
    <row r="91" spans="1:10" x14ac:dyDescent="0.2">
      <c r="A91" s="48" t="s">
        <v>104</v>
      </c>
      <c r="B91" s="45" t="s">
        <v>164</v>
      </c>
      <c r="C91" s="50"/>
      <c r="D91" s="86">
        <v>0.30199999999999999</v>
      </c>
      <c r="E91" s="61"/>
      <c r="F91" s="96">
        <f>(F92+F93+F90)/100*30.2</f>
        <v>49425.488199823609</v>
      </c>
      <c r="G91" s="96">
        <f>F91*12</f>
        <v>593105.85839788336</v>
      </c>
      <c r="H91" s="96">
        <v>593105.85839788336</v>
      </c>
      <c r="I91" s="81">
        <f t="shared" si="5"/>
        <v>0</v>
      </c>
    </row>
    <row r="92" spans="1:10" x14ac:dyDescent="0.25">
      <c r="A92" s="48" t="s">
        <v>105</v>
      </c>
      <c r="B92" s="45" t="s">
        <v>165</v>
      </c>
      <c r="C92" s="49"/>
      <c r="D92" s="84"/>
      <c r="E92" s="61"/>
      <c r="F92" s="96">
        <f>G92/12</f>
        <v>12204.658227158332</v>
      </c>
      <c r="G92" s="96">
        <f>F90</f>
        <v>146455.89872589998</v>
      </c>
      <c r="H92" s="96">
        <v>145855.89872590001</v>
      </c>
      <c r="I92" s="81">
        <f t="shared" si="5"/>
        <v>-599.9999999999709</v>
      </c>
    </row>
    <row r="93" spans="1:10" x14ac:dyDescent="0.25">
      <c r="A93" s="48" t="s">
        <v>107</v>
      </c>
      <c r="B93" s="45" t="s">
        <v>108</v>
      </c>
      <c r="C93" s="49"/>
      <c r="D93" s="84"/>
      <c r="E93" s="61"/>
      <c r="F93" s="96">
        <f>G93/12</f>
        <v>5000</v>
      </c>
      <c r="G93" s="96">
        <v>60000</v>
      </c>
      <c r="H93" s="96">
        <v>60000</v>
      </c>
      <c r="I93" s="81">
        <f t="shared" si="5"/>
        <v>0</v>
      </c>
    </row>
    <row r="94" spans="1:10" x14ac:dyDescent="0.2">
      <c r="A94" s="145" t="s">
        <v>19</v>
      </c>
      <c r="B94" s="144" t="s">
        <v>110</v>
      </c>
      <c r="C94" s="15"/>
      <c r="D94" s="77"/>
      <c r="E94" s="61"/>
      <c r="F94" s="96">
        <v>0</v>
      </c>
      <c r="G94" s="96"/>
      <c r="H94" s="96">
        <f>H95</f>
        <v>199704</v>
      </c>
      <c r="I94" s="81">
        <f t="shared" si="5"/>
        <v>199704</v>
      </c>
    </row>
    <row r="95" spans="1:10" x14ac:dyDescent="0.2">
      <c r="A95" s="145"/>
      <c r="B95" s="45" t="s">
        <v>199</v>
      </c>
      <c r="C95" s="15"/>
      <c r="D95" s="77"/>
      <c r="E95" s="61"/>
      <c r="F95" s="96">
        <v>0</v>
      </c>
      <c r="G95" s="96"/>
      <c r="H95" s="96">
        <v>199704</v>
      </c>
      <c r="I95" s="81">
        <f t="shared" si="5"/>
        <v>199704</v>
      </c>
    </row>
    <row r="96" spans="1:10" ht="28.5" x14ac:dyDescent="0.2">
      <c r="A96" s="145" t="s">
        <v>20</v>
      </c>
      <c r="B96" s="144" t="s">
        <v>22</v>
      </c>
      <c r="C96" s="15"/>
      <c r="D96" s="77"/>
      <c r="E96" s="61"/>
      <c r="F96" s="104">
        <f>F97+F98+F99+F100+F101+F102+F103+F104+F105+F106+F107+F108+F109+F110+F111+F112</f>
        <v>31565.583333333332</v>
      </c>
      <c r="G96" s="104">
        <f>G97+G98+G99+G100+G101+G102+G103+G104+G105+G106+G107+G108+G109+G110+G111+G112</f>
        <v>378787</v>
      </c>
      <c r="H96" s="104">
        <f>H97+H98+H99+H100+H101+H102+H103+H104+H105+H106+H107+H108+H109+H110+H111+H112</f>
        <v>384369</v>
      </c>
      <c r="I96" s="81">
        <f>H96-G96</f>
        <v>5582</v>
      </c>
    </row>
    <row r="97" spans="1:9" x14ac:dyDescent="0.25">
      <c r="A97" s="145"/>
      <c r="B97" s="21" t="s">
        <v>111</v>
      </c>
      <c r="C97" s="49"/>
      <c r="D97" s="84">
        <v>7</v>
      </c>
      <c r="E97" s="61">
        <v>5000</v>
      </c>
      <c r="F97" s="106">
        <f t="shared" ref="F97:F111" si="8">G97/12</f>
        <v>2916.6666666666665</v>
      </c>
      <c r="G97" s="96">
        <f>E97*D97</f>
        <v>35000</v>
      </c>
      <c r="H97" s="96">
        <v>35000</v>
      </c>
      <c r="I97" s="81">
        <f t="shared" si="5"/>
        <v>0</v>
      </c>
    </row>
    <row r="98" spans="1:9" x14ac:dyDescent="0.25">
      <c r="A98" s="145"/>
      <c r="B98" s="21" t="s">
        <v>112</v>
      </c>
      <c r="C98" s="49"/>
      <c r="D98" s="84">
        <v>3</v>
      </c>
      <c r="E98" s="61">
        <v>3000</v>
      </c>
      <c r="F98" s="107">
        <f t="shared" si="8"/>
        <v>750</v>
      </c>
      <c r="G98" s="96">
        <f>E98*D98</f>
        <v>9000</v>
      </c>
      <c r="H98" s="96">
        <v>9000</v>
      </c>
      <c r="I98" s="81">
        <f t="shared" si="5"/>
        <v>0</v>
      </c>
    </row>
    <row r="99" spans="1:9" x14ac:dyDescent="0.25">
      <c r="A99" s="145"/>
      <c r="B99" s="21" t="s">
        <v>115</v>
      </c>
      <c r="C99" s="49" t="s">
        <v>116</v>
      </c>
      <c r="D99" s="72">
        <v>3</v>
      </c>
      <c r="E99" s="72">
        <v>3000</v>
      </c>
      <c r="F99" s="106">
        <f t="shared" si="8"/>
        <v>750</v>
      </c>
      <c r="G99" s="96">
        <f>E99*D99</f>
        <v>9000</v>
      </c>
      <c r="H99" s="96">
        <v>9000</v>
      </c>
      <c r="I99" s="81">
        <f t="shared" si="5"/>
        <v>0</v>
      </c>
    </row>
    <row r="100" spans="1:9" ht="45" x14ac:dyDescent="0.25">
      <c r="A100" s="145"/>
      <c r="B100" s="45" t="s">
        <v>166</v>
      </c>
      <c r="C100" s="49" t="s">
        <v>63</v>
      </c>
      <c r="D100" s="84"/>
      <c r="E100" s="61"/>
      <c r="F100" s="106">
        <f t="shared" si="8"/>
        <v>958.33333333333337</v>
      </c>
      <c r="G100" s="96">
        <v>11500</v>
      </c>
      <c r="H100" s="96">
        <v>9360</v>
      </c>
      <c r="I100" s="81">
        <f t="shared" si="5"/>
        <v>-2140</v>
      </c>
    </row>
    <row r="101" spans="1:9" x14ac:dyDescent="0.25">
      <c r="A101" s="145"/>
      <c r="B101" s="45" t="s">
        <v>130</v>
      </c>
      <c r="C101" s="49"/>
      <c r="D101" s="93"/>
      <c r="E101" s="96"/>
      <c r="F101" s="107">
        <f t="shared" si="8"/>
        <v>1666.6666666666667</v>
      </c>
      <c r="G101" s="96">
        <v>20000</v>
      </c>
      <c r="H101" s="96">
        <v>0</v>
      </c>
      <c r="I101" s="81">
        <f t="shared" si="5"/>
        <v>-20000</v>
      </c>
    </row>
    <row r="102" spans="1:9" x14ac:dyDescent="0.25">
      <c r="A102" s="16"/>
      <c r="B102" s="45" t="s">
        <v>113</v>
      </c>
      <c r="C102" s="49" t="s">
        <v>9</v>
      </c>
      <c r="D102" s="72"/>
      <c r="E102" s="72"/>
      <c r="F102" s="107">
        <f t="shared" si="8"/>
        <v>925</v>
      </c>
      <c r="G102" s="96">
        <v>11100</v>
      </c>
      <c r="H102" s="96">
        <v>11100</v>
      </c>
      <c r="I102" s="81">
        <f t="shared" si="5"/>
        <v>0</v>
      </c>
    </row>
    <row r="103" spans="1:9" ht="25.5" x14ac:dyDescent="0.25">
      <c r="A103" s="16"/>
      <c r="B103" s="21" t="s">
        <v>114</v>
      </c>
      <c r="C103" s="49" t="s">
        <v>63</v>
      </c>
      <c r="D103" s="72">
        <v>1</v>
      </c>
      <c r="E103" s="72">
        <v>5700</v>
      </c>
      <c r="F103" s="106">
        <f t="shared" si="8"/>
        <v>442.5</v>
      </c>
      <c r="G103" s="96">
        <v>5310</v>
      </c>
      <c r="H103" s="96">
        <v>5787</v>
      </c>
      <c r="I103" s="81">
        <f t="shared" si="5"/>
        <v>477</v>
      </c>
    </row>
    <row r="104" spans="1:9" ht="45" x14ac:dyDescent="0.25">
      <c r="A104" s="16"/>
      <c r="B104" s="45" t="s">
        <v>169</v>
      </c>
      <c r="C104" s="49" t="s">
        <v>63</v>
      </c>
      <c r="D104" s="84"/>
      <c r="E104" s="61"/>
      <c r="F104" s="108">
        <f t="shared" si="8"/>
        <v>2889.75</v>
      </c>
      <c r="G104" s="96">
        <v>34677</v>
      </c>
      <c r="H104" s="96">
        <v>45008</v>
      </c>
      <c r="I104" s="81">
        <f t="shared" si="5"/>
        <v>10331</v>
      </c>
    </row>
    <row r="105" spans="1:9" ht="30" x14ac:dyDescent="0.25">
      <c r="A105" s="16"/>
      <c r="B105" s="45" t="s">
        <v>170</v>
      </c>
      <c r="C105" s="49"/>
      <c r="D105" s="84"/>
      <c r="E105" s="61"/>
      <c r="F105" s="108">
        <f t="shared" si="8"/>
        <v>2500</v>
      </c>
      <c r="G105" s="96">
        <v>30000</v>
      </c>
      <c r="H105" s="96">
        <v>0</v>
      </c>
      <c r="I105" s="81">
        <f t="shared" si="5"/>
        <v>-30000</v>
      </c>
    </row>
    <row r="106" spans="1:9" ht="30" x14ac:dyDescent="0.25">
      <c r="A106" s="16"/>
      <c r="B106" s="45" t="s">
        <v>117</v>
      </c>
      <c r="C106" s="49" t="s">
        <v>118</v>
      </c>
      <c r="D106" s="72">
        <v>12</v>
      </c>
      <c r="E106" s="72">
        <v>1200</v>
      </c>
      <c r="F106" s="106">
        <f t="shared" si="8"/>
        <v>600</v>
      </c>
      <c r="G106" s="96">
        <f>E106*6</f>
        <v>7200</v>
      </c>
      <c r="H106" s="96">
        <v>10650</v>
      </c>
      <c r="I106" s="81">
        <f t="shared" si="5"/>
        <v>3450</v>
      </c>
    </row>
    <row r="107" spans="1:9" x14ac:dyDescent="0.25">
      <c r="A107" s="16"/>
      <c r="B107" s="45" t="s">
        <v>181</v>
      </c>
      <c r="C107" s="49"/>
      <c r="D107" s="84"/>
      <c r="E107" s="51"/>
      <c r="F107" s="96">
        <f>G107/12</f>
        <v>833.33333333333337</v>
      </c>
      <c r="G107" s="96">
        <v>10000</v>
      </c>
      <c r="H107" s="96">
        <v>0</v>
      </c>
      <c r="I107" s="81">
        <f t="shared" si="5"/>
        <v>-10000</v>
      </c>
    </row>
    <row r="108" spans="1:9" x14ac:dyDescent="0.25">
      <c r="A108" s="16"/>
      <c r="B108" s="45" t="s">
        <v>120</v>
      </c>
      <c r="C108" s="49"/>
      <c r="D108" s="84"/>
      <c r="E108" s="61"/>
      <c r="F108" s="107">
        <f>G108/12</f>
        <v>500</v>
      </c>
      <c r="G108" s="96">
        <v>6000</v>
      </c>
      <c r="H108" s="96">
        <v>5974</v>
      </c>
      <c r="I108" s="81">
        <f t="shared" si="5"/>
        <v>-26</v>
      </c>
    </row>
    <row r="109" spans="1:9" x14ac:dyDescent="0.25">
      <c r="A109" s="16"/>
      <c r="B109" s="21" t="s">
        <v>119</v>
      </c>
      <c r="C109" s="49" t="s">
        <v>63</v>
      </c>
      <c r="D109" s="84"/>
      <c r="E109" s="72"/>
      <c r="F109" s="107">
        <f t="shared" si="8"/>
        <v>833.33333333333337</v>
      </c>
      <c r="G109" s="109">
        <v>10000</v>
      </c>
      <c r="H109" s="109">
        <v>0</v>
      </c>
      <c r="I109" s="81">
        <f t="shared" si="5"/>
        <v>-10000</v>
      </c>
    </row>
    <row r="110" spans="1:9" ht="30" x14ac:dyDescent="0.25">
      <c r="A110" s="16"/>
      <c r="B110" s="45" t="s">
        <v>109</v>
      </c>
      <c r="C110" s="49"/>
      <c r="D110" s="84"/>
      <c r="E110" s="61"/>
      <c r="F110" s="115">
        <f>G110/12</f>
        <v>5000</v>
      </c>
      <c r="G110" s="96">
        <v>60000</v>
      </c>
      <c r="H110" s="96">
        <v>60000</v>
      </c>
      <c r="I110" s="81">
        <f t="shared" si="5"/>
        <v>0</v>
      </c>
    </row>
    <row r="111" spans="1:9" x14ac:dyDescent="0.25">
      <c r="A111" s="18"/>
      <c r="B111" s="45" t="s">
        <v>121</v>
      </c>
      <c r="C111" s="49" t="s">
        <v>63</v>
      </c>
      <c r="D111" s="94"/>
      <c r="E111" s="95"/>
      <c r="F111" s="108">
        <f t="shared" si="8"/>
        <v>2500</v>
      </c>
      <c r="G111" s="110">
        <v>30000</v>
      </c>
      <c r="H111" s="110">
        <f>116181-10200-4500</f>
        <v>101481</v>
      </c>
      <c r="I111" s="81">
        <f t="shared" si="5"/>
        <v>71481</v>
      </c>
    </row>
    <row r="112" spans="1:9" ht="27.75" customHeight="1" x14ac:dyDescent="0.25">
      <c r="A112" s="18"/>
      <c r="B112" s="45" t="s">
        <v>182</v>
      </c>
      <c r="C112" s="116"/>
      <c r="D112" s="116"/>
      <c r="E112" s="117"/>
      <c r="F112" s="118">
        <f>G112/12</f>
        <v>7500</v>
      </c>
      <c r="G112" s="152">
        <v>90000</v>
      </c>
      <c r="H112" s="152">
        <v>82009</v>
      </c>
      <c r="I112" s="81">
        <f t="shared" si="5"/>
        <v>-7991</v>
      </c>
    </row>
    <row r="113" spans="1:10" x14ac:dyDescent="0.25">
      <c r="A113" s="145" t="s">
        <v>21</v>
      </c>
      <c r="B113" s="19" t="s">
        <v>37</v>
      </c>
      <c r="C113" s="49" t="s">
        <v>63</v>
      </c>
      <c r="D113" s="98">
        <v>495</v>
      </c>
      <c r="E113" s="97"/>
      <c r="F113" s="111">
        <v>45800</v>
      </c>
      <c r="G113" s="104">
        <f>F113*12</f>
        <v>549600</v>
      </c>
      <c r="H113" s="104">
        <v>537687</v>
      </c>
      <c r="I113" s="81">
        <f>H113-G113</f>
        <v>-11913</v>
      </c>
    </row>
    <row r="114" spans="1:10" x14ac:dyDescent="0.25">
      <c r="A114" s="145" t="s">
        <v>23</v>
      </c>
      <c r="B114" s="19" t="s">
        <v>39</v>
      </c>
      <c r="C114" s="49" t="s">
        <v>63</v>
      </c>
      <c r="D114" s="85">
        <v>12</v>
      </c>
      <c r="E114" s="72">
        <v>65000</v>
      </c>
      <c r="F114" s="111">
        <v>65000</v>
      </c>
      <c r="G114" s="104">
        <f>F114*D114</f>
        <v>780000</v>
      </c>
      <c r="H114" s="104">
        <v>780000</v>
      </c>
      <c r="I114" s="81">
        <f t="shared" si="5"/>
        <v>0</v>
      </c>
    </row>
    <row r="115" spans="1:10" x14ac:dyDescent="0.25">
      <c r="A115" s="145" t="s">
        <v>25</v>
      </c>
      <c r="B115" s="19" t="s">
        <v>41</v>
      </c>
      <c r="C115" s="49" t="s">
        <v>63</v>
      </c>
      <c r="D115" s="146">
        <v>12</v>
      </c>
      <c r="E115" s="72">
        <v>20360</v>
      </c>
      <c r="F115" s="112">
        <v>20360</v>
      </c>
      <c r="G115" s="104">
        <f>F115*D115</f>
        <v>244320</v>
      </c>
      <c r="H115" s="104">
        <v>244320</v>
      </c>
      <c r="I115" s="81">
        <f t="shared" si="5"/>
        <v>0</v>
      </c>
    </row>
    <row r="116" spans="1:10" ht="28.5" x14ac:dyDescent="0.25">
      <c r="A116" s="145" t="s">
        <v>27</v>
      </c>
      <c r="B116" s="19" t="s">
        <v>43</v>
      </c>
      <c r="C116" s="49" t="s">
        <v>63</v>
      </c>
      <c r="D116" s="146">
        <v>12</v>
      </c>
      <c r="E116" s="72">
        <v>9000</v>
      </c>
      <c r="F116" s="112">
        <v>9000</v>
      </c>
      <c r="G116" s="104">
        <f>F116*D116</f>
        <v>108000</v>
      </c>
      <c r="H116" s="104">
        <v>108000</v>
      </c>
      <c r="I116" s="81">
        <f t="shared" si="5"/>
        <v>0</v>
      </c>
    </row>
    <row r="117" spans="1:10" ht="28.5" x14ac:dyDescent="0.2">
      <c r="A117" s="145" t="s">
        <v>29</v>
      </c>
      <c r="B117" s="19" t="s">
        <v>55</v>
      </c>
      <c r="C117" s="144" t="s">
        <v>122</v>
      </c>
      <c r="D117" s="146">
        <v>2.6</v>
      </c>
      <c r="E117" s="61"/>
      <c r="F117" s="113">
        <f>F34/100*2.6</f>
        <v>29718.262173285839</v>
      </c>
      <c r="G117" s="114">
        <v>356619</v>
      </c>
      <c r="H117" s="114">
        <v>264330</v>
      </c>
      <c r="I117" s="81">
        <f t="shared" si="5"/>
        <v>-92289</v>
      </c>
    </row>
    <row r="118" spans="1:10" ht="12.75" customHeight="1" x14ac:dyDescent="0.2">
      <c r="A118" s="208" t="s">
        <v>123</v>
      </c>
      <c r="B118" s="208"/>
      <c r="C118" s="208"/>
      <c r="D118" s="208"/>
      <c r="E118" s="208"/>
      <c r="F118" s="208"/>
      <c r="G118" s="135">
        <f>G119+G120+G121+G122+G123+G124+G125</f>
        <v>5470628.5899999999</v>
      </c>
      <c r="H118" s="135">
        <f t="shared" ref="H118" si="9">H119+H120+H121+H122+H123+H124+H125</f>
        <v>5178809</v>
      </c>
      <c r="I118" s="135">
        <f>I119+I120+I121+I122+I123+I124+I125</f>
        <v>-291819.59000000037</v>
      </c>
    </row>
    <row r="119" spans="1:10" x14ac:dyDescent="0.25">
      <c r="A119" s="145" t="s">
        <v>30</v>
      </c>
      <c r="B119" s="52" t="s">
        <v>33</v>
      </c>
      <c r="C119" s="20" t="s">
        <v>47</v>
      </c>
      <c r="D119" s="12"/>
      <c r="E119" s="97">
        <v>2.6</v>
      </c>
      <c r="F119" s="72">
        <f>G119/12</f>
        <v>108283.28666666668</v>
      </c>
      <c r="G119" s="153">
        <v>1299399.4400000002</v>
      </c>
      <c r="H119" s="153">
        <v>1221607</v>
      </c>
      <c r="I119" s="134">
        <f>H119-G119</f>
        <v>-77792.440000000177</v>
      </c>
      <c r="J119" s="3"/>
    </row>
    <row r="120" spans="1:10" ht="14.25" customHeight="1" x14ac:dyDescent="0.25">
      <c r="A120" s="145" t="s">
        <v>32</v>
      </c>
      <c r="B120" s="21" t="s">
        <v>35</v>
      </c>
      <c r="C120" s="22" t="s">
        <v>47</v>
      </c>
      <c r="D120" s="12"/>
      <c r="E120" s="101">
        <v>2.6</v>
      </c>
      <c r="F120" s="72">
        <f t="shared" ref="F120:F125" si="10">G120/12</f>
        <v>24740.718333333334</v>
      </c>
      <c r="G120" s="153">
        <v>296888.62</v>
      </c>
      <c r="H120" s="153">
        <v>259923</v>
      </c>
      <c r="I120" s="134">
        <f>H120-G120</f>
        <v>-36965.619999999995</v>
      </c>
    </row>
    <row r="121" spans="1:10" ht="12.75" customHeight="1" x14ac:dyDescent="0.25">
      <c r="A121" s="207" t="s">
        <v>34</v>
      </c>
      <c r="B121" s="52" t="s">
        <v>49</v>
      </c>
      <c r="C121" s="20" t="s">
        <v>50</v>
      </c>
      <c r="D121" s="12"/>
      <c r="E121" s="97">
        <v>15.89</v>
      </c>
      <c r="F121" s="72">
        <f t="shared" si="10"/>
        <v>21977.860833333336</v>
      </c>
      <c r="G121" s="153">
        <v>263734.33</v>
      </c>
      <c r="H121" s="153">
        <v>263734</v>
      </c>
      <c r="I121" s="134">
        <f>H121-G121</f>
        <v>-0.33000000001629815</v>
      </c>
    </row>
    <row r="122" spans="1:10" x14ac:dyDescent="0.25">
      <c r="A122" s="207"/>
      <c r="B122" s="52" t="s">
        <v>48</v>
      </c>
      <c r="C122" s="20" t="s">
        <v>50</v>
      </c>
      <c r="D122" s="12"/>
      <c r="E122" s="97">
        <v>15.89</v>
      </c>
      <c r="F122" s="72">
        <f t="shared" si="10"/>
        <v>46666.027500000004</v>
      </c>
      <c r="G122" s="153">
        <v>559992.33000000007</v>
      </c>
      <c r="H122" s="153">
        <v>349741</v>
      </c>
      <c r="I122" s="134">
        <f>H122-G122</f>
        <v>-210251.33000000007</v>
      </c>
    </row>
    <row r="123" spans="1:10" ht="12.75" customHeight="1" x14ac:dyDescent="0.25">
      <c r="A123" s="207" t="s">
        <v>36</v>
      </c>
      <c r="B123" s="52" t="s">
        <v>52</v>
      </c>
      <c r="C123" s="20" t="s">
        <v>50</v>
      </c>
      <c r="D123" s="12"/>
      <c r="E123" s="97">
        <v>60.820000000000007</v>
      </c>
      <c r="F123" s="72">
        <f t="shared" si="10"/>
        <v>48547.772499999999</v>
      </c>
      <c r="G123" s="153">
        <v>582573.27</v>
      </c>
      <c r="H123" s="153">
        <v>1054025</v>
      </c>
      <c r="I123" s="134">
        <f t="shared" ref="I123:I125" si="11">H123-G123</f>
        <v>471451.73</v>
      </c>
    </row>
    <row r="124" spans="1:10" x14ac:dyDescent="0.25">
      <c r="A124" s="207"/>
      <c r="B124" s="52" t="s">
        <v>124</v>
      </c>
      <c r="C124" s="20" t="s">
        <v>50</v>
      </c>
      <c r="D124" s="12"/>
      <c r="E124" s="97">
        <v>60.820000000000007</v>
      </c>
      <c r="F124" s="72">
        <f t="shared" si="10"/>
        <v>48547.772499999999</v>
      </c>
      <c r="G124" s="153">
        <v>582573.27</v>
      </c>
      <c r="H124" s="153">
        <v>138920</v>
      </c>
      <c r="I124" s="134">
        <f t="shared" si="11"/>
        <v>-443653.27</v>
      </c>
    </row>
    <row r="125" spans="1:10" x14ac:dyDescent="0.25">
      <c r="A125" s="145" t="s">
        <v>38</v>
      </c>
      <c r="B125" s="52" t="s">
        <v>53</v>
      </c>
      <c r="C125" s="20" t="s">
        <v>54</v>
      </c>
      <c r="D125" s="12"/>
      <c r="E125" s="120">
        <v>11.856</v>
      </c>
      <c r="F125" s="72">
        <f t="shared" si="10"/>
        <v>157122.2775</v>
      </c>
      <c r="G125" s="153">
        <v>1885467.33</v>
      </c>
      <c r="H125" s="153">
        <v>1890859</v>
      </c>
      <c r="I125" s="134">
        <f t="shared" si="11"/>
        <v>5391.6699999999255</v>
      </c>
    </row>
    <row r="126" spans="1:10" ht="12.75" customHeight="1" x14ac:dyDescent="0.25">
      <c r="A126" s="23"/>
      <c r="B126" s="215" t="s">
        <v>131</v>
      </c>
      <c r="C126" s="215"/>
      <c r="D126" s="215"/>
      <c r="E126" s="215"/>
      <c r="F126" s="215"/>
      <c r="G126" s="114">
        <f>G127+G128+G129+G130+G131+G132+G133+G134+G135+G136+G137+G138+G139+G140+G141+G142</f>
        <v>5958761.0500000007</v>
      </c>
      <c r="H126" s="114">
        <f>H127+H128+H129+H130+H131+H132+H133+H134+H135+H136+H137+H138+H139+H140+H141+H142</f>
        <v>5820213.8181654178</v>
      </c>
      <c r="I126" s="155">
        <f>H126-G126</f>
        <v>-138547.23183458298</v>
      </c>
      <c r="J126" s="3"/>
    </row>
    <row r="127" spans="1:10" ht="12.75" customHeight="1" x14ac:dyDescent="0.2">
      <c r="A127" s="145" t="s">
        <v>18</v>
      </c>
      <c r="B127" s="9" t="s">
        <v>24</v>
      </c>
      <c r="C127" s="146"/>
      <c r="D127" s="146"/>
      <c r="E127" s="151"/>
      <c r="F127" s="146"/>
      <c r="G127" s="110">
        <f>G18+G35-G59</f>
        <v>-53235</v>
      </c>
      <c r="H127" s="110">
        <f>H18+H35-H59</f>
        <v>-143400.23183458298</v>
      </c>
      <c r="I127" s="155">
        <f t="shared" ref="I127:I142" si="12">H127-G127</f>
        <v>-90165.231834582984</v>
      </c>
    </row>
    <row r="128" spans="1:10" ht="26.25" customHeight="1" x14ac:dyDescent="0.2">
      <c r="A128" s="145" t="s">
        <v>19</v>
      </c>
      <c r="B128" s="9" t="s">
        <v>125</v>
      </c>
      <c r="C128" s="146"/>
      <c r="D128" s="146"/>
      <c r="E128" s="151"/>
      <c r="F128" s="146"/>
      <c r="G128" s="110">
        <v>141363</v>
      </c>
      <c r="H128" s="110">
        <v>141363</v>
      </c>
      <c r="I128" s="155">
        <f t="shared" si="12"/>
        <v>0</v>
      </c>
    </row>
    <row r="129" spans="1:10" ht="27" customHeight="1" x14ac:dyDescent="0.2">
      <c r="A129" s="145"/>
      <c r="B129" s="9" t="s">
        <v>183</v>
      </c>
      <c r="C129" s="146"/>
      <c r="D129" s="146"/>
      <c r="E129" s="151"/>
      <c r="F129" s="146"/>
      <c r="G129" s="110">
        <v>4989895.96</v>
      </c>
      <c r="H129" s="110">
        <v>4989895.96</v>
      </c>
      <c r="I129" s="155">
        <f>H129-G129</f>
        <v>0</v>
      </c>
    </row>
    <row r="130" spans="1:10" ht="12.75" customHeight="1" x14ac:dyDescent="0.2">
      <c r="A130" s="145" t="s">
        <v>20</v>
      </c>
      <c r="B130" s="9" t="s">
        <v>22</v>
      </c>
      <c r="C130" s="146"/>
      <c r="D130" s="146"/>
      <c r="E130" s="151"/>
      <c r="F130" s="146"/>
      <c r="G130" s="110">
        <f>G21+G37-G96</f>
        <v>430535.52</v>
      </c>
      <c r="H130" s="110">
        <f>H21+H37-H96</f>
        <v>425070.52</v>
      </c>
      <c r="I130" s="155">
        <f t="shared" si="12"/>
        <v>-5465</v>
      </c>
    </row>
    <row r="131" spans="1:10" ht="12.75" customHeight="1" x14ac:dyDescent="0.25">
      <c r="A131" s="145" t="s">
        <v>21</v>
      </c>
      <c r="B131" s="14" t="s">
        <v>37</v>
      </c>
      <c r="C131" s="146"/>
      <c r="D131" s="146"/>
      <c r="E131" s="151"/>
      <c r="F131" s="146"/>
      <c r="G131" s="110">
        <f t="shared" ref="G131:H134" si="13">G22+G38-G113</f>
        <v>-15390.430000000051</v>
      </c>
      <c r="H131" s="110">
        <f t="shared" si="13"/>
        <v>-15390.429999999993</v>
      </c>
      <c r="I131" s="155">
        <f t="shared" si="12"/>
        <v>5.8207660913467407E-11</v>
      </c>
    </row>
    <row r="132" spans="1:10" ht="12.75" customHeight="1" x14ac:dyDescent="0.25">
      <c r="A132" s="145" t="s">
        <v>23</v>
      </c>
      <c r="B132" s="14" t="s">
        <v>39</v>
      </c>
      <c r="C132" s="146"/>
      <c r="D132" s="146"/>
      <c r="E132" s="151"/>
      <c r="F132" s="146"/>
      <c r="G132" s="132">
        <f t="shared" si="13"/>
        <v>-42735</v>
      </c>
      <c r="H132" s="132">
        <f t="shared" si="13"/>
        <v>-42793</v>
      </c>
      <c r="I132" s="155">
        <f t="shared" si="12"/>
        <v>-58</v>
      </c>
    </row>
    <row r="133" spans="1:10" ht="12.75" customHeight="1" x14ac:dyDescent="0.25">
      <c r="A133" s="145" t="s">
        <v>25</v>
      </c>
      <c r="B133" s="14" t="s">
        <v>41</v>
      </c>
      <c r="C133" s="146"/>
      <c r="D133" s="146"/>
      <c r="E133" s="151"/>
      <c r="F133" s="146"/>
      <c r="G133" s="132">
        <f t="shared" si="13"/>
        <v>33</v>
      </c>
      <c r="H133" s="132">
        <f t="shared" si="13"/>
        <v>36</v>
      </c>
      <c r="I133" s="155">
        <f t="shared" si="12"/>
        <v>3</v>
      </c>
    </row>
    <row r="134" spans="1:10" ht="12.75" customHeight="1" x14ac:dyDescent="0.25">
      <c r="A134" s="145" t="s">
        <v>27</v>
      </c>
      <c r="B134" s="14" t="s">
        <v>43</v>
      </c>
      <c r="C134" s="146"/>
      <c r="D134" s="146"/>
      <c r="E134" s="151"/>
      <c r="F134" s="146"/>
      <c r="G134" s="132">
        <f t="shared" si="13"/>
        <v>40</v>
      </c>
      <c r="H134" s="132">
        <f t="shared" si="13"/>
        <v>56</v>
      </c>
      <c r="I134" s="155">
        <f t="shared" si="12"/>
        <v>16</v>
      </c>
    </row>
    <row r="135" spans="1:10" ht="12.75" customHeight="1" x14ac:dyDescent="0.2">
      <c r="A135" s="145" t="s">
        <v>29</v>
      </c>
      <c r="B135" s="9" t="s">
        <v>33</v>
      </c>
      <c r="C135" s="146"/>
      <c r="D135" s="146"/>
      <c r="E135" s="151"/>
      <c r="F135" s="146"/>
      <c r="G135" s="110">
        <f>G26+G42-G119</f>
        <v>3636</v>
      </c>
      <c r="H135" s="110">
        <f>H26+H42-H119</f>
        <v>3672</v>
      </c>
      <c r="I135" s="155">
        <f t="shared" si="12"/>
        <v>36</v>
      </c>
    </row>
    <row r="136" spans="1:10" ht="12.75" customHeight="1" x14ac:dyDescent="0.2">
      <c r="A136" s="145" t="s">
        <v>30</v>
      </c>
      <c r="B136" s="9" t="s">
        <v>35</v>
      </c>
      <c r="C136" s="146"/>
      <c r="D136" s="146"/>
      <c r="E136" s="151"/>
      <c r="F136" s="146"/>
      <c r="G136" s="110">
        <f>G27+G43-G120</f>
        <v>1507</v>
      </c>
      <c r="H136" s="110">
        <f>H27+H43-H120</f>
        <v>1507</v>
      </c>
      <c r="I136" s="155">
        <f t="shared" si="12"/>
        <v>0</v>
      </c>
    </row>
    <row r="137" spans="1:10" ht="12.75" customHeight="1" x14ac:dyDescent="0.2">
      <c r="A137" s="145" t="s">
        <v>32</v>
      </c>
      <c r="B137" s="9" t="s">
        <v>28</v>
      </c>
      <c r="C137" s="146"/>
      <c r="D137" s="146"/>
      <c r="E137" s="151"/>
      <c r="F137" s="146"/>
      <c r="G137" s="110">
        <f>G28+G44-G121-G122</f>
        <v>-109326.00000000006</v>
      </c>
      <c r="H137" s="110">
        <f>H28+H44-H121-H122</f>
        <v>-162276</v>
      </c>
      <c r="I137" s="155">
        <f t="shared" si="12"/>
        <v>-52949.999999999942</v>
      </c>
    </row>
    <row r="138" spans="1:10" ht="12.75" customHeight="1" x14ac:dyDescent="0.2">
      <c r="A138" s="145" t="s">
        <v>34</v>
      </c>
      <c r="B138" s="9" t="s">
        <v>26</v>
      </c>
      <c r="C138" s="146"/>
      <c r="D138" s="146"/>
      <c r="E138" s="151"/>
      <c r="F138" s="146"/>
      <c r="G138" s="110">
        <f>G29+G47-G123-G124</f>
        <v>620427</v>
      </c>
      <c r="H138" s="110">
        <f>H29+H47-H123-H124</f>
        <v>612521</v>
      </c>
      <c r="I138" s="155">
        <f t="shared" si="12"/>
        <v>-7906</v>
      </c>
    </row>
    <row r="139" spans="1:10" ht="12.75" customHeight="1" x14ac:dyDescent="0.2">
      <c r="A139" s="145" t="s">
        <v>36</v>
      </c>
      <c r="B139" s="9" t="s">
        <v>126</v>
      </c>
      <c r="C139" s="146"/>
      <c r="D139" s="146"/>
      <c r="E139" s="151"/>
      <c r="F139" s="146"/>
      <c r="G139" s="110">
        <f>G30+G50-G125</f>
        <v>-68533</v>
      </c>
      <c r="H139" s="110">
        <f>H30+H50-H125</f>
        <v>-78791</v>
      </c>
      <c r="I139" s="155">
        <f t="shared" si="12"/>
        <v>-10258</v>
      </c>
    </row>
    <row r="140" spans="1:10" ht="12.75" customHeight="1" x14ac:dyDescent="0.2">
      <c r="A140" s="145" t="s">
        <v>38</v>
      </c>
      <c r="B140" s="9" t="s">
        <v>31</v>
      </c>
      <c r="C140" s="146"/>
      <c r="D140" s="146"/>
      <c r="E140" s="151"/>
      <c r="F140" s="146"/>
      <c r="G140" s="110">
        <f>G31+G54+G53</f>
        <v>-9645</v>
      </c>
      <c r="H140" s="110">
        <f>H31+H54+H53</f>
        <v>-9645</v>
      </c>
      <c r="I140" s="155">
        <f t="shared" si="12"/>
        <v>0</v>
      </c>
    </row>
    <row r="141" spans="1:10" ht="12.75" customHeight="1" x14ac:dyDescent="0.2">
      <c r="A141" s="145" t="s">
        <v>40</v>
      </c>
      <c r="B141" s="9" t="s">
        <v>127</v>
      </c>
      <c r="C141" s="146"/>
      <c r="D141" s="146"/>
      <c r="E141" s="151"/>
      <c r="F141" s="146"/>
      <c r="G141" s="110">
        <f>G32</f>
        <v>21888</v>
      </c>
      <c r="H141" s="110">
        <f>H32</f>
        <v>21888</v>
      </c>
      <c r="I141" s="155">
        <f t="shared" si="12"/>
        <v>0</v>
      </c>
    </row>
    <row r="142" spans="1:10" ht="12.75" customHeight="1" x14ac:dyDescent="0.25">
      <c r="A142" s="145" t="s">
        <v>42</v>
      </c>
      <c r="B142" s="14" t="s">
        <v>62</v>
      </c>
      <c r="C142" s="146"/>
      <c r="D142" s="146"/>
      <c r="E142" s="151"/>
      <c r="F142" s="146"/>
      <c r="G142" s="132">
        <f>G33</f>
        <v>48300</v>
      </c>
      <c r="H142" s="132">
        <f>H33+H57</f>
        <v>76500</v>
      </c>
      <c r="I142" s="155">
        <f t="shared" si="12"/>
        <v>28200</v>
      </c>
    </row>
    <row r="143" spans="1:10" hidden="1" x14ac:dyDescent="0.25">
      <c r="I143" s="138"/>
    </row>
    <row r="144" spans="1:10" hidden="1" x14ac:dyDescent="0.25">
      <c r="G144" s="154"/>
      <c r="I144" s="138">
        <v>1</v>
      </c>
      <c r="J144" s="3">
        <v>220979.71</v>
      </c>
    </row>
    <row r="145" spans="8:10" hidden="1" x14ac:dyDescent="0.25">
      <c r="I145" s="138">
        <v>2</v>
      </c>
      <c r="J145" s="3">
        <v>141362.60999999999</v>
      </c>
    </row>
    <row r="146" spans="8:10" hidden="1" x14ac:dyDescent="0.25">
      <c r="I146" s="138">
        <v>3</v>
      </c>
      <c r="J146" s="3">
        <v>4989895.96</v>
      </c>
    </row>
    <row r="147" spans="8:10" hidden="1" x14ac:dyDescent="0.25">
      <c r="I147" s="138">
        <v>4</v>
      </c>
      <c r="J147" s="3">
        <v>916883.02</v>
      </c>
    </row>
    <row r="148" spans="8:10" hidden="1" x14ac:dyDescent="0.25">
      <c r="J148" s="3">
        <f>J144+J145+J146+J147</f>
        <v>6269121.3000000007</v>
      </c>
    </row>
    <row r="149" spans="8:10" hidden="1" x14ac:dyDescent="0.25">
      <c r="J149" s="3">
        <f>439907+9000</f>
        <v>448907</v>
      </c>
    </row>
    <row r="150" spans="8:10" hidden="1" x14ac:dyDescent="0.25">
      <c r="J150" s="143">
        <f>J148-J149</f>
        <v>5820214.3000000007</v>
      </c>
    </row>
    <row r="151" spans="8:10" hidden="1" x14ac:dyDescent="0.25">
      <c r="H151" s="154"/>
    </row>
    <row r="152" spans="8:10" hidden="1" x14ac:dyDescent="0.25">
      <c r="J152" s="3">
        <f>J150-J146</f>
        <v>830318.34000000078</v>
      </c>
    </row>
    <row r="153" spans="8:10" hidden="1" x14ac:dyDescent="0.25">
      <c r="J153" s="3">
        <f>J152-J149</f>
        <v>381411.34000000078</v>
      </c>
    </row>
    <row r="154" spans="8:10" hidden="1" x14ac:dyDescent="0.25"/>
  </sheetData>
  <mergeCells count="25">
    <mergeCell ref="H13:H16"/>
    <mergeCell ref="I13:I16"/>
    <mergeCell ref="F15:F16"/>
    <mergeCell ref="G15:G16"/>
    <mergeCell ref="B126:F126"/>
    <mergeCell ref="B17:D17"/>
    <mergeCell ref="A34:E34"/>
    <mergeCell ref="A58:E58"/>
    <mergeCell ref="A118:F118"/>
    <mergeCell ref="A121:A122"/>
    <mergeCell ref="A123:A124"/>
    <mergeCell ref="D13:D16"/>
    <mergeCell ref="C13:C16"/>
    <mergeCell ref="E13:E16"/>
    <mergeCell ref="F13:G14"/>
    <mergeCell ref="A2:G2"/>
    <mergeCell ref="A4:G4"/>
    <mergeCell ref="A5:G5"/>
    <mergeCell ref="A7:G7"/>
    <mergeCell ref="A8:G8"/>
    <mergeCell ref="A10:B10"/>
    <mergeCell ref="A11:B11"/>
    <mergeCell ref="A12:B12"/>
    <mergeCell ref="A13:A16"/>
    <mergeCell ref="B13:B16"/>
  </mergeCells>
  <printOptions gridLines="1"/>
  <pageMargins left="0.25" right="0.25" top="0.75" bottom="0.75" header="0.3" footer="0.3"/>
  <pageSetup paperSize="9" scale="52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7"/>
  <sheetViews>
    <sheetView topLeftCell="A61" zoomScaleNormal="100" workbookViewId="0">
      <selection activeCell="F63" sqref="F63"/>
    </sheetView>
  </sheetViews>
  <sheetFormatPr defaultRowHeight="15" x14ac:dyDescent="0.25"/>
  <cols>
    <col min="1" max="1" width="5.7109375" style="24" customWidth="1"/>
    <col min="2" max="2" width="44.28515625" style="25" customWidth="1"/>
    <col min="3" max="3" width="9.28515625" style="25" hidden="1" customWidth="1"/>
    <col min="4" max="4" width="11.42578125" style="26" customWidth="1"/>
    <col min="5" max="5" width="11.7109375" style="26" customWidth="1"/>
    <col min="6" max="6" width="10.28515625" style="27" customWidth="1"/>
    <col min="7" max="7" width="10.28515625" style="25" customWidth="1"/>
    <col min="8" max="8" width="11.42578125" style="25" customWidth="1"/>
    <col min="9" max="9" width="11.5703125" style="25" customWidth="1"/>
    <col min="10" max="135" width="9.28515625" style="25" customWidth="1"/>
    <col min="136" max="257" width="9.28515625" style="13" customWidth="1"/>
    <col min="258" max="1025" width="9.28515625" customWidth="1"/>
  </cols>
  <sheetData>
    <row r="1" spans="1:257" x14ac:dyDescent="0.25">
      <c r="A1" s="30"/>
      <c r="E1" s="28"/>
      <c r="F1" s="2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x14ac:dyDescent="0.25">
      <c r="A2" s="30"/>
      <c r="E2" s="28"/>
      <c r="F2" s="29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ht="5.25" customHeight="1" x14ac:dyDescent="0.25">
      <c r="A3" s="30"/>
      <c r="E3" s="28"/>
      <c r="F3" s="29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x14ac:dyDescent="0.25">
      <c r="A4" s="30"/>
      <c r="B4" s="30" t="s">
        <v>132</v>
      </c>
      <c r="E4" s="28"/>
      <c r="F4" s="29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x14ac:dyDescent="0.25">
      <c r="A5" s="30"/>
      <c r="B5" s="28" t="s">
        <v>184</v>
      </c>
      <c r="E5" s="28"/>
      <c r="F5" s="29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ht="3.75" customHeight="1" x14ac:dyDescent="0.25">
      <c r="A6" s="30"/>
      <c r="B6" s="28"/>
      <c r="E6" s="28"/>
      <c r="F6" s="29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16.5" customHeight="1" x14ac:dyDescent="0.25">
      <c r="A7" s="206" t="s">
        <v>4</v>
      </c>
      <c r="B7" s="206"/>
      <c r="C7" s="31"/>
      <c r="D7" s="32">
        <v>12836.4</v>
      </c>
      <c r="E7" s="33" t="s">
        <v>5</v>
      </c>
      <c r="F7" s="3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16.5" hidden="1" customHeight="1" x14ac:dyDescent="0.25">
      <c r="A8" s="206" t="s">
        <v>6</v>
      </c>
      <c r="B8" s="206"/>
      <c r="C8" s="31"/>
      <c r="D8" s="35">
        <v>269</v>
      </c>
      <c r="E8" s="33" t="s">
        <v>7</v>
      </c>
      <c r="F8" s="3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15" customHeight="1" x14ac:dyDescent="0.25">
      <c r="A9" s="206" t="s">
        <v>8</v>
      </c>
      <c r="B9" s="206"/>
      <c r="C9" s="36"/>
      <c r="D9" s="33">
        <v>249</v>
      </c>
      <c r="E9" s="33" t="s">
        <v>9</v>
      </c>
      <c r="F9" s="37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3" customHeight="1" x14ac:dyDescent="0.25">
      <c r="A10" s="38"/>
      <c r="B10" s="36"/>
      <c r="C10" s="36"/>
      <c r="D10" s="39"/>
      <c r="E10" s="39"/>
      <c r="F10" s="4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s="42" customFormat="1" ht="15" customHeight="1" x14ac:dyDescent="0.25">
      <c r="A11" s="207" t="s">
        <v>10</v>
      </c>
      <c r="B11" s="208" t="s">
        <v>11</v>
      </c>
      <c r="C11" s="41"/>
      <c r="D11" s="220" t="s">
        <v>15</v>
      </c>
      <c r="E11" s="220"/>
      <c r="F11" s="221" t="s">
        <v>172</v>
      </c>
    </row>
    <row r="12" spans="1:257" s="42" customFormat="1" ht="15" customHeight="1" x14ac:dyDescent="0.25">
      <c r="A12" s="207"/>
      <c r="B12" s="208"/>
      <c r="C12" s="41"/>
      <c r="D12" s="220"/>
      <c r="E12" s="220"/>
      <c r="F12" s="221"/>
    </row>
    <row r="13" spans="1:257" s="42" customFormat="1" ht="12.75" customHeight="1" x14ac:dyDescent="0.25">
      <c r="A13" s="207"/>
      <c r="B13" s="208"/>
      <c r="C13" s="41"/>
      <c r="D13" s="220" t="s">
        <v>16</v>
      </c>
      <c r="E13" s="208" t="s">
        <v>17</v>
      </c>
      <c r="F13" s="222" t="s">
        <v>133</v>
      </c>
    </row>
    <row r="14" spans="1:257" s="42" customFormat="1" ht="12.75" customHeight="1" x14ac:dyDescent="0.25">
      <c r="A14" s="207"/>
      <c r="B14" s="208"/>
      <c r="C14" s="41"/>
      <c r="D14" s="220"/>
      <c r="E14" s="208"/>
      <c r="F14" s="222"/>
    </row>
    <row r="15" spans="1:257" ht="21" customHeight="1" x14ac:dyDescent="0.25">
      <c r="A15" s="223" t="s">
        <v>134</v>
      </c>
      <c r="B15" s="223"/>
      <c r="C15" s="223"/>
      <c r="D15" s="223"/>
      <c r="E15" s="223"/>
      <c r="F15" s="223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21" customHeight="1" x14ac:dyDescent="0.25">
      <c r="A16" s="99"/>
      <c r="B16" s="99"/>
      <c r="C16" s="99"/>
      <c r="D16" s="43">
        <v>533347.67812675098</v>
      </c>
      <c r="E16" s="43">
        <v>6400172.1375210136</v>
      </c>
      <c r="F16" s="99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s="42" customFormat="1" ht="26.25" customHeight="1" x14ac:dyDescent="0.25">
      <c r="A17" s="44">
        <v>1</v>
      </c>
      <c r="B17" s="45" t="s">
        <v>45</v>
      </c>
      <c r="C17" s="46"/>
      <c r="D17" s="47">
        <v>241407.21181954857</v>
      </c>
      <c r="E17" s="47">
        <v>2896886.541834583</v>
      </c>
      <c r="F17" s="219">
        <v>18.80645755971679</v>
      </c>
    </row>
    <row r="18" spans="1:257" ht="15.75" customHeight="1" x14ac:dyDescent="0.25">
      <c r="A18" s="48" t="s">
        <v>66</v>
      </c>
      <c r="B18" s="45" t="s">
        <v>129</v>
      </c>
      <c r="C18" s="49"/>
      <c r="D18" s="71">
        <v>6666.666666666667</v>
      </c>
      <c r="E18" s="47">
        <v>80000</v>
      </c>
      <c r="F18" s="219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x14ac:dyDescent="0.25">
      <c r="A19" s="48" t="s">
        <v>67</v>
      </c>
      <c r="B19" s="45" t="s">
        <v>68</v>
      </c>
      <c r="C19" s="49"/>
      <c r="D19" s="71">
        <v>5587.333333333333</v>
      </c>
      <c r="E19" s="47">
        <v>67048</v>
      </c>
      <c r="F19" s="2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x14ac:dyDescent="0.25">
      <c r="A20" s="48" t="s">
        <v>75</v>
      </c>
      <c r="B20" s="45" t="s">
        <v>76</v>
      </c>
      <c r="C20" s="49"/>
      <c r="D20" s="71">
        <v>1150</v>
      </c>
      <c r="E20" s="47">
        <v>13800</v>
      </c>
      <c r="F20" s="219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x14ac:dyDescent="0.25">
      <c r="A21" s="48" t="s">
        <v>80</v>
      </c>
      <c r="B21" s="45" t="s">
        <v>81</v>
      </c>
      <c r="C21" s="49"/>
      <c r="D21" s="71">
        <v>2155.0833333333335</v>
      </c>
      <c r="E21" s="47">
        <v>25861</v>
      </c>
      <c r="F21" s="219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x14ac:dyDescent="0.25">
      <c r="A22" s="48" t="s">
        <v>82</v>
      </c>
      <c r="B22" s="45" t="s">
        <v>83</v>
      </c>
      <c r="C22" s="49"/>
      <c r="D22" s="71">
        <v>453.75</v>
      </c>
      <c r="E22" s="47">
        <v>5445</v>
      </c>
      <c r="F22" s="219"/>
      <c r="H22" s="121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x14ac:dyDescent="0.25">
      <c r="A23" s="48" t="s">
        <v>87</v>
      </c>
      <c r="B23" s="45" t="s">
        <v>88</v>
      </c>
      <c r="C23" s="49"/>
      <c r="D23" s="71">
        <v>4808.333333333333</v>
      </c>
      <c r="E23" s="47">
        <v>57700</v>
      </c>
      <c r="F23" s="219"/>
      <c r="G23" s="27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ht="16.5" customHeight="1" x14ac:dyDescent="0.25">
      <c r="A24" s="48" t="s">
        <v>93</v>
      </c>
      <c r="B24" s="45" t="s">
        <v>94</v>
      </c>
      <c r="C24" s="49"/>
      <c r="D24" s="71">
        <v>7500</v>
      </c>
      <c r="E24" s="47">
        <v>90000</v>
      </c>
      <c r="F24" s="219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x14ac:dyDescent="0.25">
      <c r="A25" s="48" t="s">
        <v>100</v>
      </c>
      <c r="B25" s="45" t="s">
        <v>101</v>
      </c>
      <c r="C25" s="49"/>
      <c r="D25" s="71">
        <v>213086.04515288191</v>
      </c>
      <c r="E25" s="47">
        <v>2557032.541834583</v>
      </c>
      <c r="F25" s="219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6" spans="1:257" x14ac:dyDescent="0.25">
      <c r="A26" s="48" t="s">
        <v>102</v>
      </c>
      <c r="B26" s="45" t="s">
        <v>135</v>
      </c>
      <c r="C26" s="49"/>
      <c r="D26" s="71">
        <v>146455.89872589998</v>
      </c>
      <c r="E26" s="71">
        <v>1757470.7847107998</v>
      </c>
      <c r="F26" s="219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ht="15" customHeight="1" x14ac:dyDescent="0.25">
      <c r="A27" s="48" t="s">
        <v>104</v>
      </c>
      <c r="B27" s="45" t="s">
        <v>164</v>
      </c>
      <c r="C27" s="50">
        <v>0.30199999999999999</v>
      </c>
      <c r="D27" s="71">
        <v>49425.488199823616</v>
      </c>
      <c r="E27" s="71">
        <v>593105.85839788336</v>
      </c>
      <c r="F27" s="219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ht="14.45" customHeight="1" x14ac:dyDescent="0.25">
      <c r="A28" s="48" t="s">
        <v>105</v>
      </c>
      <c r="B28" s="45" t="s">
        <v>106</v>
      </c>
      <c r="C28" s="50">
        <v>0.09</v>
      </c>
      <c r="D28" s="71">
        <v>12204.658227158332</v>
      </c>
      <c r="E28" s="71">
        <v>146455.89872589998</v>
      </c>
      <c r="F28" s="219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</row>
    <row r="29" spans="1:257" ht="14.45" customHeight="1" x14ac:dyDescent="0.25">
      <c r="A29" s="48" t="s">
        <v>107</v>
      </c>
      <c r="B29" s="45" t="s">
        <v>108</v>
      </c>
      <c r="C29" s="49"/>
      <c r="D29" s="71">
        <v>5000</v>
      </c>
      <c r="E29" s="71">
        <v>60000</v>
      </c>
      <c r="F29" s="21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</row>
    <row r="30" spans="1:257" s="42" customFormat="1" ht="14.45" customHeight="1" x14ac:dyDescent="0.25">
      <c r="A30" s="44" t="s">
        <v>19</v>
      </c>
      <c r="B30" s="9" t="s">
        <v>171</v>
      </c>
      <c r="C30" s="17">
        <f>7.05*12836.4</f>
        <v>90496.62</v>
      </c>
      <c r="D30" s="47">
        <v>90496.62</v>
      </c>
      <c r="E30" s="47">
        <v>1085959.44</v>
      </c>
      <c r="F30" s="51">
        <v>7.05</v>
      </c>
      <c r="G30" s="131"/>
    </row>
    <row r="31" spans="1:257" s="42" customFormat="1" ht="14.45" customHeight="1" x14ac:dyDescent="0.25">
      <c r="A31" s="44" t="s">
        <v>20</v>
      </c>
      <c r="B31" s="45" t="s">
        <v>22</v>
      </c>
      <c r="C31" s="49"/>
      <c r="D31" s="47">
        <v>31565.583333333332</v>
      </c>
      <c r="E31" s="47">
        <v>378787</v>
      </c>
      <c r="F31" s="51">
        <v>2.4590682226584817</v>
      </c>
      <c r="G31" s="131"/>
    </row>
    <row r="32" spans="1:257" s="42" customFormat="1" ht="14.45" customHeight="1" x14ac:dyDescent="0.25">
      <c r="A32" s="44" t="s">
        <v>21</v>
      </c>
      <c r="B32" s="52" t="s">
        <v>187</v>
      </c>
      <c r="C32" s="46"/>
      <c r="D32" s="47">
        <v>45800</v>
      </c>
      <c r="E32" s="47">
        <v>549600</v>
      </c>
      <c r="F32" s="51">
        <v>84.501845018450183</v>
      </c>
      <c r="G32" s="131"/>
    </row>
    <row r="33" spans="1:257" s="42" customFormat="1" ht="14.45" customHeight="1" x14ac:dyDescent="0.25">
      <c r="A33" s="44" t="s">
        <v>23</v>
      </c>
      <c r="B33" s="52" t="s">
        <v>39</v>
      </c>
      <c r="C33" s="46"/>
      <c r="D33" s="47">
        <v>65000</v>
      </c>
      <c r="E33" s="47">
        <v>780000</v>
      </c>
      <c r="F33" s="51">
        <v>5.0637250319404199</v>
      </c>
      <c r="G33" s="131"/>
    </row>
    <row r="34" spans="1:257" s="42" customFormat="1" ht="14.45" customHeight="1" x14ac:dyDescent="0.25">
      <c r="A34" s="44" t="s">
        <v>25</v>
      </c>
      <c r="B34" s="52" t="s">
        <v>41</v>
      </c>
      <c r="C34" s="53"/>
      <c r="D34" s="47">
        <v>20360</v>
      </c>
      <c r="E34" s="47">
        <v>244320</v>
      </c>
      <c r="F34" s="51">
        <v>90.488888888888894</v>
      </c>
      <c r="G34" s="131"/>
    </row>
    <row r="35" spans="1:257" s="42" customFormat="1" ht="14.45" customHeight="1" x14ac:dyDescent="0.25">
      <c r="A35" s="44" t="s">
        <v>27</v>
      </c>
      <c r="B35" s="52" t="s">
        <v>43</v>
      </c>
      <c r="C35" s="53"/>
      <c r="D35" s="47">
        <v>9000</v>
      </c>
      <c r="E35" s="10">
        <v>108000</v>
      </c>
      <c r="F35" s="51">
        <v>36.144578313253014</v>
      </c>
      <c r="G35" s="131"/>
    </row>
    <row r="36" spans="1:257" s="42" customFormat="1" ht="14.45" customHeight="1" x14ac:dyDescent="0.25">
      <c r="A36" s="44" t="s">
        <v>29</v>
      </c>
      <c r="B36" s="54" t="s">
        <v>136</v>
      </c>
      <c r="C36" s="53"/>
      <c r="D36" s="47">
        <v>29718.262973869172</v>
      </c>
      <c r="E36" s="10">
        <v>356619.15568643005</v>
      </c>
      <c r="F36" s="51">
        <v>2.6</v>
      </c>
      <c r="G36" s="131"/>
    </row>
    <row r="37" spans="1:257" ht="14.45" customHeight="1" x14ac:dyDescent="0.25">
      <c r="A37" s="55"/>
      <c r="B37" s="55"/>
      <c r="C37" s="55"/>
      <c r="D37" s="56"/>
      <c r="E37" s="56"/>
      <c r="F37" s="55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</row>
    <row r="38" spans="1:257" ht="14.45" customHeight="1" x14ac:dyDescent="0.25">
      <c r="A38" s="218" t="s">
        <v>123</v>
      </c>
      <c r="B38" s="218"/>
      <c r="C38" s="218"/>
      <c r="D38" s="218"/>
      <c r="E38" s="218"/>
      <c r="F38" s="21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</row>
    <row r="39" spans="1:257" ht="14.45" customHeight="1" x14ac:dyDescent="0.25">
      <c r="A39" s="55"/>
      <c r="B39" s="55"/>
      <c r="C39" s="55"/>
      <c r="D39" s="56"/>
      <c r="E39" s="56"/>
      <c r="F39" s="55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</row>
    <row r="40" spans="1:257" ht="38.25" customHeight="1" x14ac:dyDescent="0.25">
      <c r="A40" s="99"/>
      <c r="B40" s="99" t="s">
        <v>137</v>
      </c>
      <c r="C40" s="99"/>
      <c r="D40" s="99" t="s">
        <v>172</v>
      </c>
      <c r="E40" s="57"/>
      <c r="F40" s="58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</row>
    <row r="41" spans="1:257" ht="14.45" customHeight="1" x14ac:dyDescent="0.25">
      <c r="A41" s="100" t="s">
        <v>18</v>
      </c>
      <c r="B41" s="52" t="s">
        <v>138</v>
      </c>
      <c r="C41" s="59"/>
      <c r="D41" s="53">
        <v>2.6</v>
      </c>
      <c r="E41" s="60" t="s">
        <v>177</v>
      </c>
      <c r="F41" s="229" t="s">
        <v>176</v>
      </c>
      <c r="G41" s="229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</row>
    <row r="42" spans="1:257" ht="14.45" customHeight="1" x14ac:dyDescent="0.25">
      <c r="A42" s="224" t="s">
        <v>19</v>
      </c>
      <c r="B42" s="52" t="s">
        <v>139</v>
      </c>
      <c r="C42" s="59"/>
      <c r="D42" s="61">
        <v>15.89</v>
      </c>
      <c r="E42" s="62" t="s">
        <v>178</v>
      </c>
      <c r="F42" s="229" t="s">
        <v>176</v>
      </c>
      <c r="G42" s="229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</row>
    <row r="43" spans="1:257" ht="14.45" customHeight="1" x14ac:dyDescent="0.25">
      <c r="A43" s="224"/>
      <c r="B43" s="52" t="s">
        <v>124</v>
      </c>
      <c r="C43" s="59"/>
      <c r="D43" s="61">
        <v>15.89</v>
      </c>
      <c r="E43" s="62"/>
      <c r="F43" s="62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</row>
    <row r="44" spans="1:257" ht="14.45" customHeight="1" x14ac:dyDescent="0.25">
      <c r="A44" s="224" t="s">
        <v>20</v>
      </c>
      <c r="B44" s="52" t="s">
        <v>140</v>
      </c>
      <c r="C44" s="59"/>
      <c r="D44" s="61">
        <v>60.820000000000007</v>
      </c>
      <c r="E44" s="62"/>
      <c r="F44" s="62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</row>
    <row r="45" spans="1:257" ht="14.45" customHeight="1" x14ac:dyDescent="0.25">
      <c r="A45" s="224"/>
      <c r="B45" s="52" t="s">
        <v>124</v>
      </c>
      <c r="C45" s="59"/>
      <c r="D45" s="61">
        <v>60.820000000000007</v>
      </c>
      <c r="E45" s="62"/>
      <c r="F45" s="62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</row>
    <row r="46" spans="1:257" ht="14.45" customHeight="1" x14ac:dyDescent="0.25">
      <c r="A46" s="100" t="s">
        <v>21</v>
      </c>
      <c r="B46" s="52" t="s">
        <v>179</v>
      </c>
      <c r="C46" s="59"/>
      <c r="D46" s="53">
        <v>11.856</v>
      </c>
      <c r="E46" s="119"/>
      <c r="F46" s="63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</row>
    <row r="47" spans="1:257" ht="14.45" customHeight="1" x14ac:dyDescent="0.25">
      <c r="A47" s="100" t="s">
        <v>23</v>
      </c>
      <c r="B47" s="54" t="s">
        <v>141</v>
      </c>
      <c r="C47" s="59"/>
      <c r="D47" s="51">
        <v>7.05</v>
      </c>
      <c r="E47" s="64"/>
      <c r="F47" s="64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</row>
    <row r="48" spans="1:257" ht="14.45" customHeight="1" x14ac:dyDescent="0.25">
      <c r="A48" s="225"/>
      <c r="B48" s="225"/>
      <c r="C48" s="225"/>
      <c r="D48" s="225"/>
      <c r="E48" s="225"/>
      <c r="F48" s="225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</row>
    <row r="49" spans="1:257" ht="14.45" customHeight="1" x14ac:dyDescent="0.25">
      <c r="A49" s="133"/>
      <c r="B49" s="133"/>
      <c r="C49" s="133"/>
      <c r="D49" s="133"/>
      <c r="E49" s="133"/>
      <c r="F49" s="133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</row>
    <row r="50" spans="1:257" ht="14.45" customHeight="1" x14ac:dyDescent="0.25">
      <c r="A50" s="133"/>
      <c r="B50" s="133"/>
      <c r="C50" s="133"/>
      <c r="D50" s="133"/>
      <c r="E50" s="133"/>
      <c r="F50" s="133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</row>
    <row r="51" spans="1:257" ht="14.45" customHeight="1" x14ac:dyDescent="0.25">
      <c r="A51" s="55"/>
      <c r="B51" s="55"/>
      <c r="C51" s="55"/>
      <c r="D51" s="56"/>
      <c r="E51" s="56"/>
      <c r="F51" s="55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</row>
    <row r="53" spans="1:257" x14ac:dyDescent="0.25">
      <c r="A53" s="226" t="s">
        <v>163</v>
      </c>
      <c r="B53" s="226"/>
      <c r="C53" s="226"/>
      <c r="D53" s="226"/>
      <c r="E53" s="226"/>
      <c r="F53" s="226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</row>
    <row r="55" spans="1:257" ht="30" x14ac:dyDescent="0.25">
      <c r="A55" s="65" t="s">
        <v>142</v>
      </c>
      <c r="B55" s="66" t="s">
        <v>143</v>
      </c>
      <c r="C55" s="53" t="s">
        <v>144</v>
      </c>
      <c r="D55" s="70" t="s">
        <v>145</v>
      </c>
      <c r="E55" s="70" t="s">
        <v>146</v>
      </c>
      <c r="F55" s="68" t="s">
        <v>147</v>
      </c>
      <c r="G55" s="73" t="s">
        <v>157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</row>
    <row r="56" spans="1:257" x14ac:dyDescent="0.25">
      <c r="A56" s="69" t="s">
        <v>18</v>
      </c>
      <c r="B56" s="46" t="s">
        <v>155</v>
      </c>
      <c r="C56" s="72">
        <v>4000</v>
      </c>
      <c r="D56" s="72">
        <v>23870</v>
      </c>
      <c r="E56" s="72">
        <v>3103.1</v>
      </c>
      <c r="F56" s="72">
        <v>7208.74</v>
      </c>
      <c r="G56" s="74">
        <v>20766.900000000001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</row>
    <row r="57" spans="1:257" x14ac:dyDescent="0.25">
      <c r="A57" s="69" t="s">
        <v>19</v>
      </c>
      <c r="B57" s="52" t="s">
        <v>148</v>
      </c>
      <c r="C57" s="72">
        <v>4800</v>
      </c>
      <c r="D57" s="72">
        <v>26400</v>
      </c>
      <c r="E57" s="72">
        <v>3432</v>
      </c>
      <c r="F57" s="72">
        <v>7972.8</v>
      </c>
      <c r="G57" s="74">
        <v>22968</v>
      </c>
      <c r="H57" s="2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</row>
    <row r="58" spans="1:257" x14ac:dyDescent="0.25">
      <c r="A58" s="69" t="s">
        <v>20</v>
      </c>
      <c r="B58" s="52" t="s">
        <v>149</v>
      </c>
      <c r="C58" s="72">
        <v>2700</v>
      </c>
      <c r="D58" s="72">
        <v>16687.512505899998</v>
      </c>
      <c r="E58" s="72">
        <v>2169.376625767</v>
      </c>
      <c r="F58" s="72">
        <v>5039.6287767817994</v>
      </c>
      <c r="G58" s="74">
        <v>14518.135880132999</v>
      </c>
      <c r="H58" s="27"/>
      <c r="I58" s="27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</row>
    <row r="59" spans="1:257" x14ac:dyDescent="0.25">
      <c r="A59" s="69" t="s">
        <v>21</v>
      </c>
      <c r="B59" s="52" t="s">
        <v>150</v>
      </c>
      <c r="C59" s="72">
        <v>900</v>
      </c>
      <c r="D59" s="72">
        <v>5524.7182199999997</v>
      </c>
      <c r="E59" s="72">
        <v>718.21336859999997</v>
      </c>
      <c r="F59" s="72">
        <v>1668.4649024399998</v>
      </c>
      <c r="G59" s="74">
        <v>4806.5048514</v>
      </c>
      <c r="H59" s="27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</row>
    <row r="60" spans="1:257" x14ac:dyDescent="0.25">
      <c r="A60" s="69" t="s">
        <v>23</v>
      </c>
      <c r="B60" s="46" t="s">
        <v>151</v>
      </c>
      <c r="C60" s="72">
        <v>2300</v>
      </c>
      <c r="D60" s="72">
        <v>12650.000000000002</v>
      </c>
      <c r="E60" s="72">
        <v>1644.5000000000002</v>
      </c>
      <c r="F60" s="72">
        <v>3820.3000000000006</v>
      </c>
      <c r="G60" s="74">
        <v>11005.500000000002</v>
      </c>
      <c r="H60" s="27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</row>
    <row r="61" spans="1:257" x14ac:dyDescent="0.25">
      <c r="A61" s="69" t="s">
        <v>25</v>
      </c>
      <c r="B61" s="52" t="s">
        <v>152</v>
      </c>
      <c r="C61" s="72">
        <v>1500</v>
      </c>
      <c r="D61" s="72">
        <v>8951.25</v>
      </c>
      <c r="E61" s="72">
        <v>1163.6625000000001</v>
      </c>
      <c r="F61" s="72">
        <v>2703.2774999999997</v>
      </c>
      <c r="G61" s="74">
        <v>7787.5874999999996</v>
      </c>
      <c r="H61" s="27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</row>
    <row r="62" spans="1:257" x14ac:dyDescent="0.25">
      <c r="A62" s="69" t="s">
        <v>27</v>
      </c>
      <c r="B62" s="52" t="s">
        <v>153</v>
      </c>
      <c r="C62" s="72">
        <v>2100</v>
      </c>
      <c r="D62" s="72">
        <v>12124.71</v>
      </c>
      <c r="E62" s="72">
        <v>1576.2122999999999</v>
      </c>
      <c r="F62" s="72">
        <v>3661.6624199999997</v>
      </c>
      <c r="G62" s="74">
        <v>10548.4977</v>
      </c>
      <c r="H62" s="27"/>
      <c r="I62" s="27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</row>
    <row r="63" spans="1:257" x14ac:dyDescent="0.25">
      <c r="A63" s="69" t="s">
        <v>29</v>
      </c>
      <c r="B63" s="52" t="s">
        <v>153</v>
      </c>
      <c r="C63" s="72">
        <v>2100</v>
      </c>
      <c r="D63" s="72">
        <v>12124.71</v>
      </c>
      <c r="E63" s="72">
        <v>1576.2122999999999</v>
      </c>
      <c r="F63" s="72">
        <v>3661.6624199999997</v>
      </c>
      <c r="G63" s="74">
        <v>10548.4977</v>
      </c>
      <c r="H63" s="27"/>
      <c r="I63" s="27"/>
      <c r="J63" s="75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</row>
    <row r="64" spans="1:257" x14ac:dyDescent="0.25">
      <c r="A64" s="69" t="s">
        <v>30</v>
      </c>
      <c r="B64" s="46" t="s">
        <v>154</v>
      </c>
      <c r="C64" s="72">
        <v>2200</v>
      </c>
      <c r="D64" s="72">
        <v>14061.499</v>
      </c>
      <c r="E64" s="72">
        <v>1827.99487</v>
      </c>
      <c r="F64" s="72">
        <v>4246.5726979999999</v>
      </c>
      <c r="G64" s="74">
        <v>12233.504129999999</v>
      </c>
      <c r="H64" s="27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</row>
    <row r="65" spans="1:257" x14ac:dyDescent="0.25">
      <c r="A65" s="69" t="s">
        <v>32</v>
      </c>
      <c r="B65" s="46" t="s">
        <v>154</v>
      </c>
      <c r="C65" s="72">
        <v>2200</v>
      </c>
      <c r="D65" s="72">
        <v>14061.499</v>
      </c>
      <c r="E65" s="72">
        <v>1827.99487</v>
      </c>
      <c r="F65" s="72">
        <v>4246.5726979999999</v>
      </c>
      <c r="G65" s="74">
        <v>12233.504129999999</v>
      </c>
      <c r="H65" s="27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</row>
    <row r="66" spans="1:257" x14ac:dyDescent="0.25">
      <c r="A66" s="227" t="s">
        <v>156</v>
      </c>
      <c r="B66" s="228"/>
      <c r="C66" s="72">
        <f>SUM(C56:C65)</f>
        <v>24800</v>
      </c>
      <c r="D66" s="72">
        <v>146455.89872590001</v>
      </c>
      <c r="E66" s="72">
        <v>19039.266834366998</v>
      </c>
      <c r="F66" s="72">
        <v>44229.681415221799</v>
      </c>
      <c r="G66" s="72">
        <v>127416.631891533</v>
      </c>
      <c r="H66" s="27"/>
      <c r="I66" s="27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</row>
    <row r="67" spans="1:257" x14ac:dyDescent="0.25">
      <c r="G67" s="2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</row>
  </sheetData>
  <mergeCells count="20">
    <mergeCell ref="A44:A45"/>
    <mergeCell ref="A48:F48"/>
    <mergeCell ref="A53:F53"/>
    <mergeCell ref="A66:B66"/>
    <mergeCell ref="F41:G41"/>
    <mergeCell ref="F42:G42"/>
    <mergeCell ref="A42:A43"/>
    <mergeCell ref="A38:F38"/>
    <mergeCell ref="F17:F29"/>
    <mergeCell ref="A7:B7"/>
    <mergeCell ref="A8:B8"/>
    <mergeCell ref="A9:B9"/>
    <mergeCell ref="A11:A14"/>
    <mergeCell ref="B11:B14"/>
    <mergeCell ref="D11:E12"/>
    <mergeCell ref="F11:F12"/>
    <mergeCell ref="D13:D14"/>
    <mergeCell ref="E13:E14"/>
    <mergeCell ref="F13:F14"/>
    <mergeCell ref="A15:F15"/>
  </mergeCells>
  <printOptions gridLines="1"/>
  <pageMargins left="0.25" right="0.25" top="0.75" bottom="0.75" header="0.3" footer="0.3"/>
  <pageSetup paperSize="9" firstPageNumber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4"/>
  <sheetViews>
    <sheetView tabSelected="1" zoomScaleNormal="100" workbookViewId="0">
      <selection activeCell="G94" sqref="G94"/>
    </sheetView>
  </sheetViews>
  <sheetFormatPr defaultRowHeight="15" x14ac:dyDescent="0.25"/>
  <cols>
    <col min="1" max="1" width="7.140625" style="1" customWidth="1"/>
    <col min="2" max="2" width="34.5703125" style="2" customWidth="1"/>
    <col min="3" max="3" width="11.42578125" style="2" customWidth="1"/>
    <col min="4" max="4" width="10.140625" style="2" customWidth="1"/>
    <col min="5" max="5" width="8.7109375" style="88" customWidth="1"/>
    <col min="6" max="6" width="12" style="80" customWidth="1"/>
    <col min="7" max="7" width="15.7109375" style="80" customWidth="1"/>
    <col min="8" max="8" width="22.140625" customWidth="1"/>
    <col min="9" max="1018" width="9" customWidth="1"/>
  </cols>
  <sheetData>
    <row r="1" spans="1:7" ht="14.25" x14ac:dyDescent="0.2">
      <c r="A1" s="136" t="s">
        <v>0</v>
      </c>
      <c r="B1" s="136"/>
      <c r="C1" s="136"/>
      <c r="D1" s="136"/>
      <c r="E1" s="137"/>
      <c r="F1" s="137"/>
      <c r="G1" s="137"/>
    </row>
    <row r="2" spans="1:7" ht="14.25" x14ac:dyDescent="0.2">
      <c r="A2" s="209" t="s">
        <v>1</v>
      </c>
      <c r="B2" s="209"/>
      <c r="C2" s="209"/>
      <c r="D2" s="209"/>
      <c r="E2" s="209"/>
      <c r="F2" s="209"/>
      <c r="G2" s="209"/>
    </row>
    <row r="3" spans="1:7" x14ac:dyDescent="0.25">
      <c r="A3" s="4"/>
      <c r="B3" s="4"/>
      <c r="C3" s="5"/>
      <c r="D3" s="6"/>
      <c r="E3" s="87"/>
      <c r="G3" s="78"/>
    </row>
    <row r="4" spans="1:7" ht="14.25" x14ac:dyDescent="0.2">
      <c r="A4" s="209" t="s">
        <v>2</v>
      </c>
      <c r="B4" s="209"/>
      <c r="C4" s="209"/>
      <c r="D4" s="209"/>
      <c r="E4" s="209"/>
      <c r="F4" s="209"/>
      <c r="G4" s="209"/>
    </row>
    <row r="5" spans="1:7" ht="14.25" x14ac:dyDescent="0.2">
      <c r="A5" s="209" t="s">
        <v>3</v>
      </c>
      <c r="B5" s="209"/>
      <c r="C5" s="209"/>
      <c r="D5" s="209"/>
      <c r="E5" s="209"/>
      <c r="F5" s="209"/>
      <c r="G5" s="209"/>
    </row>
    <row r="6" spans="1:7" x14ac:dyDescent="0.25">
      <c r="A6" s="4"/>
      <c r="G6" s="78"/>
    </row>
    <row r="7" spans="1:7" ht="14.25" x14ac:dyDescent="0.2">
      <c r="A7" s="210" t="s">
        <v>158</v>
      </c>
      <c r="B7" s="210"/>
      <c r="C7" s="210"/>
      <c r="D7" s="210"/>
      <c r="E7" s="210"/>
      <c r="F7" s="210"/>
      <c r="G7" s="210"/>
    </row>
    <row r="8" spans="1:7" ht="14.25" x14ac:dyDescent="0.2">
      <c r="A8" s="210" t="s">
        <v>200</v>
      </c>
      <c r="B8" s="210"/>
      <c r="C8" s="210"/>
      <c r="D8" s="210"/>
      <c r="E8" s="210"/>
      <c r="F8" s="210"/>
      <c r="G8" s="210"/>
    </row>
    <row r="9" spans="1:7" x14ac:dyDescent="0.25">
      <c r="A9" s="4"/>
      <c r="B9" s="6"/>
      <c r="G9" s="78"/>
    </row>
    <row r="10" spans="1:7" ht="18" customHeight="1" x14ac:dyDescent="0.25">
      <c r="A10" s="206" t="s">
        <v>4</v>
      </c>
      <c r="B10" s="206"/>
      <c r="C10" s="7"/>
      <c r="D10" s="7"/>
      <c r="E10" s="89"/>
      <c r="F10" s="102">
        <v>12836.4</v>
      </c>
      <c r="G10" s="79" t="s">
        <v>5</v>
      </c>
    </row>
    <row r="11" spans="1:7" ht="12.75" customHeight="1" x14ac:dyDescent="0.25">
      <c r="A11" s="206" t="s">
        <v>6</v>
      </c>
      <c r="B11" s="206"/>
      <c r="C11" s="7"/>
      <c r="D11" s="7"/>
      <c r="E11" s="89"/>
      <c r="F11" s="103">
        <v>269</v>
      </c>
      <c r="G11" s="79" t="s">
        <v>7</v>
      </c>
    </row>
    <row r="12" spans="1:7" ht="12.75" customHeight="1" x14ac:dyDescent="0.25">
      <c r="A12" s="206" t="s">
        <v>8</v>
      </c>
      <c r="B12" s="206"/>
      <c r="C12" s="8"/>
      <c r="D12" s="8"/>
      <c r="E12" s="90"/>
      <c r="F12" s="79">
        <v>249</v>
      </c>
      <c r="G12" s="79" t="s">
        <v>9</v>
      </c>
    </row>
    <row r="13" spans="1:7" ht="12.75" customHeight="1" x14ac:dyDescent="0.2">
      <c r="A13" s="232" t="s">
        <v>10</v>
      </c>
      <c r="B13" s="233" t="s">
        <v>11</v>
      </c>
      <c r="C13" s="231" t="s">
        <v>12</v>
      </c>
      <c r="D13" s="231" t="s">
        <v>13</v>
      </c>
      <c r="E13" s="230" t="s">
        <v>14</v>
      </c>
      <c r="F13" s="231" t="s">
        <v>15</v>
      </c>
      <c r="G13" s="231"/>
    </row>
    <row r="14" spans="1:7" ht="12.75" customHeight="1" x14ac:dyDescent="0.2">
      <c r="A14" s="232"/>
      <c r="B14" s="233"/>
      <c r="C14" s="231"/>
      <c r="D14" s="231"/>
      <c r="E14" s="230"/>
      <c r="F14" s="231"/>
      <c r="G14" s="231"/>
    </row>
    <row r="15" spans="1:7" ht="12.75" customHeight="1" x14ac:dyDescent="0.2">
      <c r="A15" s="232"/>
      <c r="B15" s="233"/>
      <c r="C15" s="231"/>
      <c r="D15" s="231"/>
      <c r="E15" s="230"/>
      <c r="F15" s="231" t="s">
        <v>16</v>
      </c>
      <c r="G15" s="231" t="s">
        <v>17</v>
      </c>
    </row>
    <row r="16" spans="1:7" ht="12.75" customHeight="1" x14ac:dyDescent="0.2">
      <c r="A16" s="232"/>
      <c r="B16" s="233"/>
      <c r="C16" s="231"/>
      <c r="D16" s="231"/>
      <c r="E16" s="230"/>
      <c r="F16" s="231"/>
      <c r="G16" s="231"/>
    </row>
    <row r="17" spans="1:7" ht="12.75" customHeight="1" x14ac:dyDescent="0.2">
      <c r="A17" s="122"/>
      <c r="B17" s="234" t="s">
        <v>159</v>
      </c>
      <c r="C17" s="234"/>
      <c r="D17" s="234"/>
      <c r="E17" s="181"/>
      <c r="F17" s="110">
        <f t="shared" ref="F17:F32" si="0">G17/12</f>
        <v>485017.81818045146</v>
      </c>
      <c r="G17" s="114">
        <f>SUM(G18:G33)</f>
        <v>5820213.8181654178</v>
      </c>
    </row>
    <row r="18" spans="1:7" ht="15" customHeight="1" x14ac:dyDescent="0.2">
      <c r="A18" s="122" t="s">
        <v>18</v>
      </c>
      <c r="B18" s="123" t="s">
        <v>24</v>
      </c>
      <c r="C18" s="142"/>
      <c r="D18" s="142"/>
      <c r="E18" s="182"/>
      <c r="F18" s="110">
        <f t="shared" si="0"/>
        <v>-11950.019319548583</v>
      </c>
      <c r="G18" s="110">
        <v>-143400.23183458298</v>
      </c>
    </row>
    <row r="19" spans="1:7" ht="30" x14ac:dyDescent="0.2">
      <c r="A19" s="122" t="s">
        <v>19</v>
      </c>
      <c r="B19" s="123" t="s">
        <v>125</v>
      </c>
      <c r="C19" s="142"/>
      <c r="D19" s="142"/>
      <c r="E19" s="182"/>
      <c r="F19" s="110">
        <f t="shared" si="0"/>
        <v>11780.25</v>
      </c>
      <c r="G19" s="110">
        <v>141363</v>
      </c>
    </row>
    <row r="20" spans="1:7" ht="19.5" customHeight="1" x14ac:dyDescent="0.2">
      <c r="A20" s="122"/>
      <c r="B20" s="123" t="s">
        <v>173</v>
      </c>
      <c r="C20" s="142"/>
      <c r="D20" s="142"/>
      <c r="E20" s="182"/>
      <c r="F20" s="110">
        <f t="shared" si="0"/>
        <v>415824.66333333333</v>
      </c>
      <c r="G20" s="110">
        <v>4989895.96</v>
      </c>
    </row>
    <row r="21" spans="1:7" x14ac:dyDescent="0.2">
      <c r="A21" s="122" t="s">
        <v>20</v>
      </c>
      <c r="B21" s="123" t="s">
        <v>22</v>
      </c>
      <c r="C21" s="142"/>
      <c r="D21" s="142"/>
      <c r="E21" s="182"/>
      <c r="F21" s="110">
        <f t="shared" si="0"/>
        <v>35422.543333333335</v>
      </c>
      <c r="G21" s="110">
        <v>425070.52</v>
      </c>
    </row>
    <row r="22" spans="1:7" x14ac:dyDescent="0.25">
      <c r="A22" s="122" t="s">
        <v>21</v>
      </c>
      <c r="B22" s="183" t="s">
        <v>37</v>
      </c>
      <c r="C22" s="142"/>
      <c r="D22" s="142"/>
      <c r="E22" s="182"/>
      <c r="F22" s="110">
        <f t="shared" si="0"/>
        <v>-1282.5358333333327</v>
      </c>
      <c r="G22" s="110">
        <v>-15390.429999999993</v>
      </c>
    </row>
    <row r="23" spans="1:7" x14ac:dyDescent="0.25">
      <c r="A23" s="122" t="s">
        <v>23</v>
      </c>
      <c r="B23" s="183" t="s">
        <v>39</v>
      </c>
      <c r="C23" s="142"/>
      <c r="D23" s="142"/>
      <c r="E23" s="182"/>
      <c r="F23" s="110">
        <f t="shared" si="0"/>
        <v>-3566.0833333333335</v>
      </c>
      <c r="G23" s="132">
        <v>-42793</v>
      </c>
    </row>
    <row r="24" spans="1:7" x14ac:dyDescent="0.25">
      <c r="A24" s="122" t="s">
        <v>25</v>
      </c>
      <c r="B24" s="183" t="s">
        <v>41</v>
      </c>
      <c r="C24" s="142"/>
      <c r="D24" s="142"/>
      <c r="E24" s="182"/>
      <c r="F24" s="110">
        <f t="shared" si="0"/>
        <v>3</v>
      </c>
      <c r="G24" s="132">
        <v>36</v>
      </c>
    </row>
    <row r="25" spans="1:7" ht="15" customHeight="1" x14ac:dyDescent="0.25">
      <c r="A25" s="122" t="s">
        <v>27</v>
      </c>
      <c r="B25" s="183" t="s">
        <v>43</v>
      </c>
      <c r="C25" s="142"/>
      <c r="D25" s="142"/>
      <c r="E25" s="182"/>
      <c r="F25" s="110">
        <f t="shared" si="0"/>
        <v>4.666666666666667</v>
      </c>
      <c r="G25" s="132">
        <v>56</v>
      </c>
    </row>
    <row r="26" spans="1:7" ht="15" customHeight="1" x14ac:dyDescent="0.2">
      <c r="A26" s="122" t="s">
        <v>29</v>
      </c>
      <c r="B26" s="123" t="s">
        <v>33</v>
      </c>
      <c r="C26" s="142"/>
      <c r="D26" s="142"/>
      <c r="E26" s="182"/>
      <c r="F26" s="110">
        <f t="shared" si="0"/>
        <v>306</v>
      </c>
      <c r="G26" s="110">
        <v>3672</v>
      </c>
    </row>
    <row r="27" spans="1:7" ht="15" customHeight="1" x14ac:dyDescent="0.2">
      <c r="A27" s="122" t="s">
        <v>30</v>
      </c>
      <c r="B27" s="123" t="s">
        <v>35</v>
      </c>
      <c r="C27" s="142"/>
      <c r="D27" s="142"/>
      <c r="E27" s="182"/>
      <c r="F27" s="110">
        <f t="shared" si="0"/>
        <v>125.58333333333333</v>
      </c>
      <c r="G27" s="110">
        <v>1507</v>
      </c>
    </row>
    <row r="28" spans="1:7" ht="15" customHeight="1" x14ac:dyDescent="0.2">
      <c r="A28" s="122" t="s">
        <v>32</v>
      </c>
      <c r="B28" s="123" t="s">
        <v>28</v>
      </c>
      <c r="C28" s="142"/>
      <c r="D28" s="142"/>
      <c r="E28" s="182"/>
      <c r="F28" s="110">
        <f t="shared" si="0"/>
        <v>-13523</v>
      </c>
      <c r="G28" s="110">
        <v>-162276</v>
      </c>
    </row>
    <row r="29" spans="1:7" ht="15" customHeight="1" x14ac:dyDescent="0.2">
      <c r="A29" s="122" t="s">
        <v>34</v>
      </c>
      <c r="B29" s="123" t="s">
        <v>26</v>
      </c>
      <c r="C29" s="142"/>
      <c r="D29" s="142"/>
      <c r="E29" s="182"/>
      <c r="F29" s="110">
        <f t="shared" si="0"/>
        <v>51043.416666666664</v>
      </c>
      <c r="G29" s="110">
        <v>612521</v>
      </c>
    </row>
    <row r="30" spans="1:7" ht="15" customHeight="1" x14ac:dyDescent="0.2">
      <c r="A30" s="122" t="s">
        <v>36</v>
      </c>
      <c r="B30" s="123" t="s">
        <v>126</v>
      </c>
      <c r="C30" s="142"/>
      <c r="D30" s="142"/>
      <c r="E30" s="182"/>
      <c r="F30" s="110">
        <f t="shared" si="0"/>
        <v>-6565.916666666667</v>
      </c>
      <c r="G30" s="110">
        <v>-78791</v>
      </c>
    </row>
    <row r="31" spans="1:7" ht="15" customHeight="1" x14ac:dyDescent="0.2">
      <c r="A31" s="122" t="s">
        <v>38</v>
      </c>
      <c r="B31" s="123" t="s">
        <v>174</v>
      </c>
      <c r="C31" s="142"/>
      <c r="D31" s="142"/>
      <c r="E31" s="182"/>
      <c r="F31" s="110">
        <f t="shared" si="0"/>
        <v>-803.75</v>
      </c>
      <c r="G31" s="110">
        <v>-9645</v>
      </c>
    </row>
    <row r="32" spans="1:7" ht="30" customHeight="1" x14ac:dyDescent="0.2">
      <c r="A32" s="122" t="s">
        <v>40</v>
      </c>
      <c r="B32" s="123" t="s">
        <v>127</v>
      </c>
      <c r="C32" s="142"/>
      <c r="D32" s="142"/>
      <c r="E32" s="182"/>
      <c r="F32" s="110">
        <f t="shared" si="0"/>
        <v>1824</v>
      </c>
      <c r="G32" s="110">
        <v>21888</v>
      </c>
    </row>
    <row r="33" spans="1:7" ht="30" customHeight="1" x14ac:dyDescent="0.25">
      <c r="A33" s="122" t="s">
        <v>42</v>
      </c>
      <c r="B33" s="183" t="s">
        <v>62</v>
      </c>
      <c r="C33" s="142"/>
      <c r="D33" s="142"/>
      <c r="E33" s="182"/>
      <c r="F33" s="110">
        <f>G33/12</f>
        <v>6375</v>
      </c>
      <c r="G33" s="110">
        <v>76500</v>
      </c>
    </row>
    <row r="34" spans="1:7" ht="42" customHeight="1" x14ac:dyDescent="0.2">
      <c r="A34" s="235" t="s">
        <v>44</v>
      </c>
      <c r="B34" s="235"/>
      <c r="C34" s="235"/>
      <c r="D34" s="235"/>
      <c r="E34" s="235"/>
      <c r="F34" s="135">
        <f>SUM(F35:F57)</f>
        <v>1127736.3962707631</v>
      </c>
      <c r="G34" s="135">
        <f>G35+G36+G37+G38+G39+G40+G41+G42+G43+G44+G47+G50+G51+G52+G53+G54+G55+G57</f>
        <v>11697429.755249161</v>
      </c>
    </row>
    <row r="35" spans="1:7" ht="30" x14ac:dyDescent="0.2">
      <c r="A35" s="122" t="s">
        <v>18</v>
      </c>
      <c r="B35" s="123" t="s">
        <v>45</v>
      </c>
      <c r="C35" s="163" t="s">
        <v>46</v>
      </c>
      <c r="D35" s="101">
        <v>12836.4</v>
      </c>
      <c r="E35" s="101"/>
      <c r="F35" s="96">
        <v>262630</v>
      </c>
      <c r="G35" s="96">
        <v>3151559</v>
      </c>
    </row>
    <row r="36" spans="1:7" ht="30" x14ac:dyDescent="0.2">
      <c r="A36" s="122" t="s">
        <v>19</v>
      </c>
      <c r="B36" s="123" t="s">
        <v>202</v>
      </c>
      <c r="C36" s="163" t="s">
        <v>46</v>
      </c>
      <c r="D36" s="101">
        <v>12836.4</v>
      </c>
      <c r="E36" s="101">
        <v>7.72</v>
      </c>
      <c r="F36" s="96">
        <f>D36*E36</f>
        <v>99097.007999999987</v>
      </c>
      <c r="G36" s="96">
        <f>F36*12</f>
        <v>1189164.0959999999</v>
      </c>
    </row>
    <row r="37" spans="1:7" x14ac:dyDescent="0.2">
      <c r="A37" s="122" t="s">
        <v>20</v>
      </c>
      <c r="B37" s="123" t="s">
        <v>22</v>
      </c>
      <c r="C37" s="163" t="s">
        <v>46</v>
      </c>
      <c r="D37" s="101">
        <v>12836.4</v>
      </c>
      <c r="E37" s="101"/>
      <c r="F37" s="96">
        <f t="shared" ref="F37:F43" si="1">G37/12</f>
        <v>22513</v>
      </c>
      <c r="G37" s="96">
        <f>G99</f>
        <v>270156</v>
      </c>
    </row>
    <row r="38" spans="1:7" x14ac:dyDescent="0.2">
      <c r="A38" s="122" t="s">
        <v>21</v>
      </c>
      <c r="B38" s="123" t="s">
        <v>37</v>
      </c>
      <c r="C38" s="163" t="s">
        <v>46</v>
      </c>
      <c r="D38" s="101"/>
      <c r="E38" s="101"/>
      <c r="F38" s="96">
        <f t="shared" si="1"/>
        <v>29640.5</v>
      </c>
      <c r="G38" s="96">
        <f>G115</f>
        <v>355686</v>
      </c>
    </row>
    <row r="39" spans="1:7" x14ac:dyDescent="0.2">
      <c r="A39" s="122" t="s">
        <v>23</v>
      </c>
      <c r="B39" s="123" t="s">
        <v>39</v>
      </c>
      <c r="C39" s="163" t="s">
        <v>46</v>
      </c>
      <c r="D39" s="101">
        <v>12836.4</v>
      </c>
      <c r="E39" s="101"/>
      <c r="F39" s="96">
        <f t="shared" si="1"/>
        <v>65000</v>
      </c>
      <c r="G39" s="96">
        <f>G116</f>
        <v>780000</v>
      </c>
    </row>
    <row r="40" spans="1:7" x14ac:dyDescent="0.2">
      <c r="A40" s="122" t="s">
        <v>25</v>
      </c>
      <c r="B40" s="123" t="s">
        <v>41</v>
      </c>
      <c r="C40" s="163" t="s">
        <v>9</v>
      </c>
      <c r="D40" s="163">
        <v>225</v>
      </c>
      <c r="E40" s="101"/>
      <c r="F40" s="96">
        <f t="shared" si="1"/>
        <v>20360</v>
      </c>
      <c r="G40" s="96">
        <f>G117</f>
        <v>244320</v>
      </c>
    </row>
    <row r="41" spans="1:7" ht="30" x14ac:dyDescent="0.2">
      <c r="A41" s="122" t="s">
        <v>27</v>
      </c>
      <c r="B41" s="184" t="s">
        <v>43</v>
      </c>
      <c r="C41" s="163" t="s">
        <v>9</v>
      </c>
      <c r="D41" s="163">
        <v>249</v>
      </c>
      <c r="E41" s="101"/>
      <c r="F41" s="96">
        <f t="shared" si="1"/>
        <v>9000</v>
      </c>
      <c r="G41" s="96">
        <f>G118</f>
        <v>108000</v>
      </c>
    </row>
    <row r="42" spans="1:7" s="128" customFormat="1" x14ac:dyDescent="0.2">
      <c r="A42" s="122" t="s">
        <v>29</v>
      </c>
      <c r="B42" s="123" t="s">
        <v>33</v>
      </c>
      <c r="C42" s="163" t="s">
        <v>47</v>
      </c>
      <c r="D42" s="101"/>
      <c r="E42" s="101"/>
      <c r="F42" s="96">
        <f t="shared" si="1"/>
        <v>101800.58333333333</v>
      </c>
      <c r="G42" s="96">
        <f>G121</f>
        <v>1221607</v>
      </c>
    </row>
    <row r="43" spans="1:7" s="128" customFormat="1" x14ac:dyDescent="0.2">
      <c r="A43" s="122" t="s">
        <v>30</v>
      </c>
      <c r="B43" s="123" t="s">
        <v>35</v>
      </c>
      <c r="C43" s="163" t="s">
        <v>47</v>
      </c>
      <c r="D43" s="110"/>
      <c r="E43" s="101"/>
      <c r="F43" s="96">
        <f t="shared" si="1"/>
        <v>21660.25</v>
      </c>
      <c r="G43" s="96">
        <f>G122</f>
        <v>259923</v>
      </c>
    </row>
    <row r="44" spans="1:7" s="128" customFormat="1" x14ac:dyDescent="0.2">
      <c r="A44" s="122" t="s">
        <v>32</v>
      </c>
      <c r="B44" s="123" t="s">
        <v>48</v>
      </c>
      <c r="C44" s="163"/>
      <c r="D44" s="101"/>
      <c r="E44" s="101"/>
      <c r="F44" s="126">
        <f>F45+F46</f>
        <v>51122.916666666664</v>
      </c>
      <c r="G44" s="96">
        <f>G45+G46</f>
        <v>613475</v>
      </c>
    </row>
    <row r="45" spans="1:7" s="128" customFormat="1" x14ac:dyDescent="0.2">
      <c r="A45" s="122"/>
      <c r="B45" s="123" t="s">
        <v>49</v>
      </c>
      <c r="C45" s="163" t="s">
        <v>50</v>
      </c>
      <c r="D45" s="101"/>
      <c r="E45" s="101"/>
      <c r="F45" s="96">
        <f>G45/12</f>
        <v>21977.833333333332</v>
      </c>
      <c r="G45" s="96">
        <f>G123</f>
        <v>263734</v>
      </c>
    </row>
    <row r="46" spans="1:7" s="128" customFormat="1" x14ac:dyDescent="0.2">
      <c r="A46" s="122"/>
      <c r="B46" s="123" t="s">
        <v>48</v>
      </c>
      <c r="C46" s="163" t="s">
        <v>50</v>
      </c>
      <c r="D46" s="101"/>
      <c r="E46" s="101"/>
      <c r="F46" s="96">
        <f>G46/12</f>
        <v>29145.083333333332</v>
      </c>
      <c r="G46" s="96">
        <f>G124</f>
        <v>349741</v>
      </c>
    </row>
    <row r="47" spans="1:7" s="128" customFormat="1" x14ac:dyDescent="0.2">
      <c r="A47" s="122" t="s">
        <v>34</v>
      </c>
      <c r="B47" s="123" t="s">
        <v>52</v>
      </c>
      <c r="C47" s="163"/>
      <c r="D47" s="101"/>
      <c r="E47" s="101"/>
      <c r="F47" s="126">
        <f>F48+F49</f>
        <v>99412.083333333343</v>
      </c>
      <c r="G47" s="96">
        <f>G48+G49</f>
        <v>1192945</v>
      </c>
    </row>
    <row r="48" spans="1:7" s="128" customFormat="1" x14ac:dyDescent="0.2">
      <c r="A48" s="122"/>
      <c r="B48" s="123" t="s">
        <v>51</v>
      </c>
      <c r="C48" s="163" t="s">
        <v>50</v>
      </c>
      <c r="D48" s="101"/>
      <c r="E48" s="101"/>
      <c r="F48" s="96">
        <f>G48/12</f>
        <v>11576.666666666666</v>
      </c>
      <c r="G48" s="96">
        <f>G126</f>
        <v>138920</v>
      </c>
    </row>
    <row r="49" spans="1:7" s="128" customFormat="1" x14ac:dyDescent="0.2">
      <c r="A49" s="122"/>
      <c r="B49" s="123" t="s">
        <v>52</v>
      </c>
      <c r="C49" s="163" t="s">
        <v>50</v>
      </c>
      <c r="D49" s="101"/>
      <c r="E49" s="101"/>
      <c r="F49" s="96">
        <f>F125</f>
        <v>87835.416666666672</v>
      </c>
      <c r="G49" s="96">
        <f>G125</f>
        <v>1054025</v>
      </c>
    </row>
    <row r="50" spans="1:7" s="128" customFormat="1" x14ac:dyDescent="0.2">
      <c r="A50" s="122" t="s">
        <v>36</v>
      </c>
      <c r="B50" s="123" t="s">
        <v>53</v>
      </c>
      <c r="C50" s="163" t="s">
        <v>54</v>
      </c>
      <c r="D50" s="101"/>
      <c r="E50" s="164">
        <v>11.856</v>
      </c>
      <c r="F50" s="96">
        <f>G50/12</f>
        <v>157571.58333333334</v>
      </c>
      <c r="G50" s="96">
        <f>G127</f>
        <v>1890859</v>
      </c>
    </row>
    <row r="51" spans="1:7" ht="30" x14ac:dyDescent="0.2">
      <c r="A51" s="122" t="s">
        <v>38</v>
      </c>
      <c r="B51" s="123" t="s">
        <v>55</v>
      </c>
      <c r="C51" s="163" t="s">
        <v>56</v>
      </c>
      <c r="D51" s="163"/>
      <c r="E51" s="185">
        <v>2.6</v>
      </c>
      <c r="F51" s="96">
        <v>29322.338270763412</v>
      </c>
      <c r="G51" s="96">
        <v>351868.05924916093</v>
      </c>
    </row>
    <row r="52" spans="1:7" ht="30" x14ac:dyDescent="0.2">
      <c r="A52" s="122" t="s">
        <v>40</v>
      </c>
      <c r="B52" s="123" t="s">
        <v>127</v>
      </c>
      <c r="C52" s="163" t="s">
        <v>65</v>
      </c>
      <c r="D52" s="110"/>
      <c r="E52" s="110" t="s">
        <v>206</v>
      </c>
      <c r="F52" s="96">
        <f t="shared" ref="F52:F57" si="2">G52/12</f>
        <v>833.33333333333337</v>
      </c>
      <c r="G52" s="96">
        <v>10000</v>
      </c>
    </row>
    <row r="53" spans="1:7" x14ac:dyDescent="0.2">
      <c r="A53" s="122" t="s">
        <v>42</v>
      </c>
      <c r="B53" s="123" t="s">
        <v>58</v>
      </c>
      <c r="C53" s="163" t="s">
        <v>65</v>
      </c>
      <c r="D53" s="163">
        <v>1</v>
      </c>
      <c r="E53" s="163">
        <v>50</v>
      </c>
      <c r="F53" s="96">
        <f t="shared" si="2"/>
        <v>83.333333333333329</v>
      </c>
      <c r="G53" s="96">
        <v>1000</v>
      </c>
    </row>
    <row r="54" spans="1:7" x14ac:dyDescent="0.2">
      <c r="A54" s="122" t="s">
        <v>57</v>
      </c>
      <c r="B54" s="123" t="s">
        <v>61</v>
      </c>
      <c r="C54" s="163" t="s">
        <v>65</v>
      </c>
      <c r="D54" s="163">
        <v>1</v>
      </c>
      <c r="E54" s="163">
        <v>50</v>
      </c>
      <c r="F54" s="96">
        <f t="shared" si="2"/>
        <v>83.333333333333329</v>
      </c>
      <c r="G54" s="96">
        <v>1000</v>
      </c>
    </row>
    <row r="55" spans="1:7" ht="30" customHeight="1" x14ac:dyDescent="0.2">
      <c r="A55" s="122" t="s">
        <v>59</v>
      </c>
      <c r="B55" s="123" t="s">
        <v>128</v>
      </c>
      <c r="C55" s="163" t="s">
        <v>65</v>
      </c>
      <c r="D55" s="163">
        <v>5.99</v>
      </c>
      <c r="E55" s="101"/>
      <c r="F55" s="96">
        <f t="shared" si="2"/>
        <v>705.63333333333333</v>
      </c>
      <c r="G55" s="96">
        <v>8467.6</v>
      </c>
    </row>
    <row r="56" spans="1:7" ht="30" customHeight="1" x14ac:dyDescent="0.2">
      <c r="A56" s="122"/>
      <c r="B56" s="123" t="s">
        <v>175</v>
      </c>
      <c r="C56" s="163" t="s">
        <v>65</v>
      </c>
      <c r="D56" s="163"/>
      <c r="E56" s="101"/>
      <c r="F56" s="96">
        <f t="shared" si="2"/>
        <v>2415.5</v>
      </c>
      <c r="G56" s="96">
        <v>28986</v>
      </c>
    </row>
    <row r="57" spans="1:7" ht="45" x14ac:dyDescent="0.2">
      <c r="A57" s="122" t="s">
        <v>60</v>
      </c>
      <c r="B57" s="123" t="s">
        <v>62</v>
      </c>
      <c r="C57" s="163" t="s">
        <v>63</v>
      </c>
      <c r="D57" s="110">
        <v>3</v>
      </c>
      <c r="E57" s="110"/>
      <c r="F57" s="96">
        <f t="shared" si="2"/>
        <v>3950</v>
      </c>
      <c r="G57" s="96">
        <v>47400</v>
      </c>
    </row>
    <row r="58" spans="1:7" ht="23.25" customHeight="1" x14ac:dyDescent="0.2">
      <c r="A58" s="232" t="s">
        <v>64</v>
      </c>
      <c r="B58" s="232"/>
      <c r="C58" s="232"/>
      <c r="D58" s="232"/>
      <c r="E58" s="232"/>
      <c r="F58" s="104">
        <f>F59+F97+F99+F115+F116+F117+F118+F119+F121+F122+F123+F124+F125+F126+F127</f>
        <v>867795.00493743015</v>
      </c>
      <c r="G58" s="104">
        <f>G59+G97+G99+G115+G116+G117+G118+G119+G121+G122+G123+G124+G125+G126+G127</f>
        <v>10440398.059249161</v>
      </c>
    </row>
    <row r="59" spans="1:7" ht="28.5" x14ac:dyDescent="0.2">
      <c r="A59" s="122">
        <v>1</v>
      </c>
      <c r="B59" s="186" t="s">
        <v>45</v>
      </c>
      <c r="C59" s="187" t="s">
        <v>65</v>
      </c>
      <c r="D59" s="142"/>
      <c r="E59" s="182"/>
      <c r="F59" s="114">
        <v>262630</v>
      </c>
      <c r="G59" s="114">
        <v>3151559</v>
      </c>
    </row>
    <row r="60" spans="1:7" x14ac:dyDescent="0.2">
      <c r="A60" s="122" t="s">
        <v>66</v>
      </c>
      <c r="B60" s="184" t="s">
        <v>190</v>
      </c>
      <c r="C60" s="96" t="s">
        <v>63</v>
      </c>
      <c r="D60" s="110"/>
      <c r="E60" s="101"/>
      <c r="F60" s="110">
        <f>G60/12</f>
        <v>6666.666666666667</v>
      </c>
      <c r="G60" s="114">
        <v>80000</v>
      </c>
    </row>
    <row r="61" spans="1:7" ht="14.25" x14ac:dyDescent="0.2">
      <c r="A61" s="122" t="s">
        <v>67</v>
      </c>
      <c r="B61" s="186" t="s">
        <v>68</v>
      </c>
      <c r="C61" s="104"/>
      <c r="D61" s="114"/>
      <c r="E61" s="182"/>
      <c r="F61" s="114">
        <f>F62+F63+F64+F65+F66+F67+F68</f>
        <v>7528.25</v>
      </c>
      <c r="G61" s="114">
        <f>G62+G63+G64+G65+G66+G67+G68</f>
        <v>90339</v>
      </c>
    </row>
    <row r="62" spans="1:7" ht="30" x14ac:dyDescent="0.2">
      <c r="A62" s="188"/>
      <c r="B62" s="184" t="s">
        <v>69</v>
      </c>
      <c r="C62" s="96" t="s">
        <v>63</v>
      </c>
      <c r="D62" s="110"/>
      <c r="E62" s="101"/>
      <c r="F62" s="110">
        <f t="shared" ref="F62:F68" si="3">G62/12</f>
        <v>1334.25</v>
      </c>
      <c r="G62" s="110">
        <v>16011</v>
      </c>
    </row>
    <row r="63" spans="1:7" x14ac:dyDescent="0.2">
      <c r="A63" s="188"/>
      <c r="B63" s="184" t="s">
        <v>70</v>
      </c>
      <c r="C63" s="96" t="s">
        <v>63</v>
      </c>
      <c r="D63" s="110"/>
      <c r="E63" s="110"/>
      <c r="F63" s="110">
        <f t="shared" si="3"/>
        <v>542.91666666666663</v>
      </c>
      <c r="G63" s="110">
        <v>6515</v>
      </c>
    </row>
    <row r="64" spans="1:7" x14ac:dyDescent="0.2">
      <c r="A64" s="188"/>
      <c r="B64" s="184" t="s">
        <v>71</v>
      </c>
      <c r="C64" s="96" t="s">
        <v>63</v>
      </c>
      <c r="D64" s="110"/>
      <c r="E64" s="110"/>
      <c r="F64" s="110">
        <f t="shared" si="3"/>
        <v>277.25</v>
      </c>
      <c r="G64" s="110">
        <v>3327</v>
      </c>
    </row>
    <row r="65" spans="1:7" ht="30" x14ac:dyDescent="0.2">
      <c r="A65" s="188"/>
      <c r="B65" s="184" t="s">
        <v>72</v>
      </c>
      <c r="C65" s="96" t="s">
        <v>63</v>
      </c>
      <c r="D65" s="110"/>
      <c r="E65" s="110"/>
      <c r="F65" s="110">
        <f t="shared" si="3"/>
        <v>2163.3333333333335</v>
      </c>
      <c r="G65" s="110">
        <v>25960</v>
      </c>
    </row>
    <row r="66" spans="1:7" x14ac:dyDescent="0.2">
      <c r="A66" s="188"/>
      <c r="B66" s="184" t="s">
        <v>198</v>
      </c>
      <c r="C66" s="96" t="s">
        <v>65</v>
      </c>
      <c r="D66" s="110">
        <v>2</v>
      </c>
      <c r="E66" s="101"/>
      <c r="F66" s="110">
        <v>800</v>
      </c>
      <c r="G66" s="110">
        <f>F66*12</f>
        <v>9600</v>
      </c>
    </row>
    <row r="67" spans="1:7" x14ac:dyDescent="0.2">
      <c r="A67" s="188"/>
      <c r="B67" s="184" t="s">
        <v>74</v>
      </c>
      <c r="C67" s="96" t="s">
        <v>63</v>
      </c>
      <c r="D67" s="110"/>
      <c r="E67" s="110"/>
      <c r="F67" s="110">
        <f t="shared" si="3"/>
        <v>731.08333333333337</v>
      </c>
      <c r="G67" s="110">
        <v>8773</v>
      </c>
    </row>
    <row r="68" spans="1:7" x14ac:dyDescent="0.2">
      <c r="A68" s="188"/>
      <c r="B68" s="184" t="s">
        <v>180</v>
      </c>
      <c r="C68" s="96" t="s">
        <v>65</v>
      </c>
      <c r="D68" s="110"/>
      <c r="E68" s="110"/>
      <c r="F68" s="110">
        <f t="shared" si="3"/>
        <v>1679.4166666666667</v>
      </c>
      <c r="G68" s="110">
        <v>20153</v>
      </c>
    </row>
    <row r="69" spans="1:7" x14ac:dyDescent="0.2">
      <c r="A69" s="122" t="s">
        <v>75</v>
      </c>
      <c r="B69" s="186" t="s">
        <v>76</v>
      </c>
      <c r="C69" s="104"/>
      <c r="D69" s="114"/>
      <c r="E69" s="110"/>
      <c r="F69" s="114">
        <f>F70+F71</f>
        <v>1155.5999999999999</v>
      </c>
      <c r="G69" s="114">
        <f>G70+G71</f>
        <v>13867.2</v>
      </c>
    </row>
    <row r="70" spans="1:7" x14ac:dyDescent="0.2">
      <c r="A70" s="188"/>
      <c r="B70" s="184" t="s">
        <v>77</v>
      </c>
      <c r="C70" s="96" t="s">
        <v>78</v>
      </c>
      <c r="D70" s="110"/>
      <c r="E70" s="110"/>
      <c r="F70" s="110">
        <f>315.6</f>
        <v>315.60000000000002</v>
      </c>
      <c r="G70" s="110">
        <f>F70*12</f>
        <v>3787.2000000000003</v>
      </c>
    </row>
    <row r="71" spans="1:7" x14ac:dyDescent="0.2">
      <c r="A71" s="188"/>
      <c r="B71" s="184" t="s">
        <v>79</v>
      </c>
      <c r="C71" s="96" t="s">
        <v>78</v>
      </c>
      <c r="D71" s="110"/>
      <c r="E71" s="110"/>
      <c r="F71" s="110">
        <f>440+300+100</f>
        <v>840</v>
      </c>
      <c r="G71" s="110">
        <f>F71*12</f>
        <v>10080</v>
      </c>
    </row>
    <row r="72" spans="1:7" ht="28.5" x14ac:dyDescent="0.2">
      <c r="A72" s="122" t="s">
        <v>80</v>
      </c>
      <c r="B72" s="186" t="s">
        <v>81</v>
      </c>
      <c r="C72" s="104" t="s">
        <v>78</v>
      </c>
      <c r="D72" s="114"/>
      <c r="E72" s="110"/>
      <c r="F72" s="114">
        <f t="shared" ref="F72:F76" si="4">G72/12</f>
        <v>1924</v>
      </c>
      <c r="G72" s="114">
        <v>23088</v>
      </c>
    </row>
    <row r="73" spans="1:7" x14ac:dyDescent="0.2">
      <c r="A73" s="122" t="s">
        <v>82</v>
      </c>
      <c r="B73" s="186" t="s">
        <v>83</v>
      </c>
      <c r="C73" s="104"/>
      <c r="D73" s="114"/>
      <c r="E73" s="110"/>
      <c r="F73" s="114">
        <f>F74+F75+F76+F77+F78</f>
        <v>1015.125</v>
      </c>
      <c r="G73" s="114">
        <f>G74+G75+G76+G77+G78</f>
        <v>12181.5</v>
      </c>
    </row>
    <row r="74" spans="1:7" x14ac:dyDescent="0.2">
      <c r="A74" s="188"/>
      <c r="B74" s="184" t="s">
        <v>84</v>
      </c>
      <c r="C74" s="96" t="s">
        <v>63</v>
      </c>
      <c r="D74" s="110"/>
      <c r="E74" s="110"/>
      <c r="F74" s="110">
        <f>G74/12</f>
        <v>510.25</v>
      </c>
      <c r="G74" s="110">
        <v>6123</v>
      </c>
    </row>
    <row r="75" spans="1:7" x14ac:dyDescent="0.2">
      <c r="A75" s="188"/>
      <c r="B75" s="184" t="s">
        <v>85</v>
      </c>
      <c r="C75" s="96" t="s">
        <v>63</v>
      </c>
      <c r="D75" s="110"/>
      <c r="E75" s="110"/>
      <c r="F75" s="110">
        <f>G75/12</f>
        <v>37.083333333333336</v>
      </c>
      <c r="G75" s="110">
        <v>445</v>
      </c>
    </row>
    <row r="76" spans="1:7" x14ac:dyDescent="0.2">
      <c r="A76" s="188"/>
      <c r="B76" s="184" t="s">
        <v>86</v>
      </c>
      <c r="C76" s="96" t="s">
        <v>63</v>
      </c>
      <c r="D76" s="110"/>
      <c r="E76" s="110"/>
      <c r="F76" s="110">
        <f t="shared" si="4"/>
        <v>0</v>
      </c>
      <c r="G76" s="110">
        <v>0</v>
      </c>
    </row>
    <row r="77" spans="1:7" x14ac:dyDescent="0.2">
      <c r="A77" s="188"/>
      <c r="B77" s="184" t="s">
        <v>197</v>
      </c>
      <c r="C77" s="96" t="s">
        <v>196</v>
      </c>
      <c r="D77" s="110">
        <v>15</v>
      </c>
      <c r="E77" s="189">
        <v>40.9</v>
      </c>
      <c r="F77" s="110">
        <f>G77/12</f>
        <v>51.125</v>
      </c>
      <c r="G77" s="110">
        <f>D77*E77</f>
        <v>613.5</v>
      </c>
    </row>
    <row r="78" spans="1:7" x14ac:dyDescent="0.2">
      <c r="A78" s="188"/>
      <c r="B78" s="184" t="s">
        <v>209</v>
      </c>
      <c r="C78" s="96"/>
      <c r="D78" s="110"/>
      <c r="E78" s="189"/>
      <c r="F78" s="110">
        <f>G78/12</f>
        <v>416.66666666666669</v>
      </c>
      <c r="G78" s="110">
        <v>5000</v>
      </c>
    </row>
    <row r="79" spans="1:7" x14ac:dyDescent="0.2">
      <c r="A79" s="122" t="s">
        <v>87</v>
      </c>
      <c r="B79" s="186" t="s">
        <v>88</v>
      </c>
      <c r="C79" s="104"/>
      <c r="D79" s="114"/>
      <c r="E79" s="110"/>
      <c r="F79" s="114">
        <f>F80+F81+F82+F83+F84+F85+F86+F87</f>
        <v>13619</v>
      </c>
      <c r="G79" s="114">
        <f>G80+G81+G82+G83+G84+G85+G86+G87</f>
        <v>163428</v>
      </c>
    </row>
    <row r="80" spans="1:7" ht="30" customHeight="1" x14ac:dyDescent="0.2">
      <c r="A80" s="188"/>
      <c r="B80" s="184" t="s">
        <v>167</v>
      </c>
      <c r="C80" s="96" t="s">
        <v>9</v>
      </c>
      <c r="D80" s="110"/>
      <c r="E80" s="110"/>
      <c r="F80" s="110">
        <f>G80/12</f>
        <v>1941.75</v>
      </c>
      <c r="G80" s="110">
        <v>23301</v>
      </c>
    </row>
    <row r="81" spans="1:7" x14ac:dyDescent="0.2">
      <c r="A81" s="188"/>
      <c r="B81" s="184" t="s">
        <v>168</v>
      </c>
      <c r="C81" s="96" t="s">
        <v>9</v>
      </c>
      <c r="D81" s="110" t="s">
        <v>162</v>
      </c>
      <c r="E81" s="110"/>
      <c r="F81" s="110">
        <f>G81/12</f>
        <v>4186.833333333333</v>
      </c>
      <c r="G81" s="110">
        <v>50242</v>
      </c>
    </row>
    <row r="82" spans="1:7" ht="21" customHeight="1" x14ac:dyDescent="0.2">
      <c r="A82" s="188"/>
      <c r="B82" s="184" t="s">
        <v>89</v>
      </c>
      <c r="C82" s="96" t="s">
        <v>9</v>
      </c>
      <c r="D82" s="110"/>
      <c r="E82" s="110"/>
      <c r="F82" s="110">
        <f t="shared" ref="F82:F90" si="5">G82/12</f>
        <v>655.75</v>
      </c>
      <c r="G82" s="110">
        <v>7869</v>
      </c>
    </row>
    <row r="83" spans="1:7" ht="26.25" customHeight="1" x14ac:dyDescent="0.2">
      <c r="A83" s="188"/>
      <c r="B83" s="184" t="s">
        <v>90</v>
      </c>
      <c r="C83" s="96" t="s">
        <v>63</v>
      </c>
      <c r="D83" s="110"/>
      <c r="E83" s="110"/>
      <c r="F83" s="110">
        <f t="shared" si="5"/>
        <v>337.08333333333331</v>
      </c>
      <c r="G83" s="110">
        <v>4045</v>
      </c>
    </row>
    <row r="84" spans="1:7" x14ac:dyDescent="0.2">
      <c r="A84" s="188"/>
      <c r="B84" s="184" t="s">
        <v>91</v>
      </c>
      <c r="C84" s="96" t="s">
        <v>63</v>
      </c>
      <c r="D84" s="110"/>
      <c r="E84" s="110"/>
      <c r="F84" s="110">
        <f t="shared" si="5"/>
        <v>899.66666666666663</v>
      </c>
      <c r="G84" s="110">
        <v>10796</v>
      </c>
    </row>
    <row r="85" spans="1:7" x14ac:dyDescent="0.2">
      <c r="A85" s="188"/>
      <c r="B85" s="184" t="s">
        <v>92</v>
      </c>
      <c r="C85" s="96"/>
      <c r="D85" s="110"/>
      <c r="E85" s="110"/>
      <c r="F85" s="110">
        <f>G85/12</f>
        <v>641</v>
      </c>
      <c r="G85" s="110">
        <v>7692</v>
      </c>
    </row>
    <row r="86" spans="1:7" ht="30" x14ac:dyDescent="0.2">
      <c r="A86" s="188"/>
      <c r="B86" s="184" t="s">
        <v>207</v>
      </c>
      <c r="C86" s="96"/>
      <c r="D86" s="110"/>
      <c r="E86" s="110"/>
      <c r="F86" s="110">
        <f>G86/12</f>
        <v>833.33333333333337</v>
      </c>
      <c r="G86" s="110">
        <v>10000</v>
      </c>
    </row>
    <row r="87" spans="1:7" x14ac:dyDescent="0.2">
      <c r="A87" s="188"/>
      <c r="B87" s="184" t="s">
        <v>121</v>
      </c>
      <c r="C87" s="96"/>
      <c r="D87" s="110"/>
      <c r="E87" s="110"/>
      <c r="F87" s="110">
        <f>G87/12</f>
        <v>4123.583333333333</v>
      </c>
      <c r="G87" s="110">
        <v>49483</v>
      </c>
    </row>
    <row r="88" spans="1:7" x14ac:dyDescent="0.2">
      <c r="A88" s="122" t="s">
        <v>93</v>
      </c>
      <c r="B88" s="186" t="s">
        <v>94</v>
      </c>
      <c r="C88" s="104"/>
      <c r="D88" s="114"/>
      <c r="E88" s="101"/>
      <c r="F88" s="139">
        <f>F89+F90+F91</f>
        <v>12500</v>
      </c>
      <c r="G88" s="139">
        <f>G89+G90+G91</f>
        <v>150000</v>
      </c>
    </row>
    <row r="89" spans="1:7" x14ac:dyDescent="0.2">
      <c r="A89" s="188" t="s">
        <v>95</v>
      </c>
      <c r="B89" s="184" t="s">
        <v>96</v>
      </c>
      <c r="C89" s="96" t="s">
        <v>63</v>
      </c>
      <c r="D89" s="114"/>
      <c r="E89" s="101"/>
      <c r="F89" s="110">
        <f t="shared" si="5"/>
        <v>12083.333333333334</v>
      </c>
      <c r="G89" s="110">
        <f>105000+40000</f>
        <v>145000</v>
      </c>
    </row>
    <row r="90" spans="1:7" ht="30" x14ac:dyDescent="0.2">
      <c r="A90" s="188" t="s">
        <v>98</v>
      </c>
      <c r="B90" s="184" t="s">
        <v>99</v>
      </c>
      <c r="C90" s="96" t="s">
        <v>63</v>
      </c>
      <c r="D90" s="114"/>
      <c r="E90" s="101"/>
      <c r="F90" s="110">
        <f t="shared" si="5"/>
        <v>0</v>
      </c>
      <c r="G90" s="110">
        <v>0</v>
      </c>
    </row>
    <row r="91" spans="1:7" ht="30.75" customHeight="1" x14ac:dyDescent="0.2">
      <c r="A91" s="188" t="s">
        <v>195</v>
      </c>
      <c r="B91" s="184" t="s">
        <v>203</v>
      </c>
      <c r="C91" s="96" t="s">
        <v>196</v>
      </c>
      <c r="D91" s="114">
        <v>100</v>
      </c>
      <c r="E91" s="101">
        <v>42</v>
      </c>
      <c r="F91" s="110">
        <f>G91/12</f>
        <v>416.66666666666669</v>
      </c>
      <c r="G91" s="110">
        <f>D91*E91+800</f>
        <v>5000</v>
      </c>
    </row>
    <row r="92" spans="1:7" x14ac:dyDescent="0.2">
      <c r="A92" s="122" t="s">
        <v>100</v>
      </c>
      <c r="B92" s="186" t="s">
        <v>101</v>
      </c>
      <c r="C92" s="104"/>
      <c r="D92" s="114"/>
      <c r="E92" s="101"/>
      <c r="F92" s="114">
        <f>F93+F94+F95+F96</f>
        <v>218221.81850000002</v>
      </c>
      <c r="G92" s="114">
        <f>G93+G94+G95+G96</f>
        <v>2618657.8220000002</v>
      </c>
    </row>
    <row r="93" spans="1:7" ht="30" x14ac:dyDescent="0.2">
      <c r="A93" s="190" t="s">
        <v>102</v>
      </c>
      <c r="B93" s="184" t="s">
        <v>103</v>
      </c>
      <c r="C93" s="96"/>
      <c r="D93" s="110"/>
      <c r="E93" s="101"/>
      <c r="F93" s="110">
        <v>150097</v>
      </c>
      <c r="G93" s="110">
        <v>1801160</v>
      </c>
    </row>
    <row r="94" spans="1:7" x14ac:dyDescent="0.2">
      <c r="A94" s="190" t="s">
        <v>104</v>
      </c>
      <c r="B94" s="184" t="s">
        <v>164</v>
      </c>
      <c r="C94" s="191"/>
      <c r="D94" s="192">
        <v>0.30199999999999999</v>
      </c>
      <c r="E94" s="101"/>
      <c r="F94" s="110">
        <f>(F95+F96+F93)/100*30.2</f>
        <v>50616.735166666673</v>
      </c>
      <c r="G94" s="110">
        <f>F94*12</f>
        <v>607400.82200000004</v>
      </c>
    </row>
    <row r="95" spans="1:7" x14ac:dyDescent="0.2">
      <c r="A95" s="190" t="s">
        <v>105</v>
      </c>
      <c r="B95" s="184" t="s">
        <v>165</v>
      </c>
      <c r="C95" s="96"/>
      <c r="D95" s="110"/>
      <c r="E95" s="101"/>
      <c r="F95" s="110">
        <f>G95/12</f>
        <v>12508.083333333334</v>
      </c>
      <c r="G95" s="110">
        <f>F93</f>
        <v>150097</v>
      </c>
    </row>
    <row r="96" spans="1:7" x14ac:dyDescent="0.2">
      <c r="A96" s="190" t="s">
        <v>107</v>
      </c>
      <c r="B96" s="184" t="s">
        <v>108</v>
      </c>
      <c r="C96" s="96"/>
      <c r="D96" s="110"/>
      <c r="E96" s="101"/>
      <c r="F96" s="110">
        <f>G96/12</f>
        <v>5000</v>
      </c>
      <c r="G96" s="110">
        <v>60000</v>
      </c>
    </row>
    <row r="97" spans="1:7" x14ac:dyDescent="0.2">
      <c r="A97" s="122" t="s">
        <v>19</v>
      </c>
      <c r="B97" s="186" t="s">
        <v>110</v>
      </c>
      <c r="C97" s="104"/>
      <c r="D97" s="114"/>
      <c r="E97" s="101"/>
      <c r="F97" s="110">
        <v>0</v>
      </c>
      <c r="G97" s="110">
        <f>G98</f>
        <v>0</v>
      </c>
    </row>
    <row r="98" spans="1:7" x14ac:dyDescent="0.2">
      <c r="A98" s="122"/>
      <c r="B98" s="184" t="s">
        <v>208</v>
      </c>
      <c r="C98" s="104"/>
      <c r="D98" s="114"/>
      <c r="E98" s="101"/>
      <c r="F98" s="110">
        <v>0</v>
      </c>
      <c r="G98" s="110">
        <v>0</v>
      </c>
    </row>
    <row r="99" spans="1:7" ht="28.5" x14ac:dyDescent="0.2">
      <c r="A99" s="122" t="s">
        <v>20</v>
      </c>
      <c r="B99" s="186" t="s">
        <v>22</v>
      </c>
      <c r="C99" s="104"/>
      <c r="D99" s="114"/>
      <c r="E99" s="101"/>
      <c r="F99" s="114">
        <f>F100+F101+F102+F103+F104+F105+F106+F107+F108+F109+F110+F111+F112+F114</f>
        <v>20274.750000000004</v>
      </c>
      <c r="G99" s="114">
        <f>G100+G101+G102+G103+G104+G105+G106+G107+G108+G109+G110+G111+G112+G114+G113</f>
        <v>270156</v>
      </c>
    </row>
    <row r="100" spans="1:7" x14ac:dyDescent="0.2">
      <c r="A100" s="122"/>
      <c r="B100" s="193" t="s">
        <v>111</v>
      </c>
      <c r="C100" s="96" t="s">
        <v>116</v>
      </c>
      <c r="D100" s="110">
        <v>7</v>
      </c>
      <c r="E100" s="110">
        <v>5000</v>
      </c>
      <c r="F100" s="108">
        <f t="shared" ref="F100:F111" si="6">G100/12</f>
        <v>2916.6666666666665</v>
      </c>
      <c r="G100" s="110">
        <f>E100*D100</f>
        <v>35000</v>
      </c>
    </row>
    <row r="101" spans="1:7" x14ac:dyDescent="0.2">
      <c r="A101" s="122"/>
      <c r="B101" s="193" t="s">
        <v>112</v>
      </c>
      <c r="C101" s="96" t="s">
        <v>116</v>
      </c>
      <c r="D101" s="110">
        <v>3</v>
      </c>
      <c r="E101" s="110">
        <v>3000</v>
      </c>
      <c r="F101" s="108">
        <f t="shared" si="6"/>
        <v>750</v>
      </c>
      <c r="G101" s="110">
        <f>E101*D101</f>
        <v>9000</v>
      </c>
    </row>
    <row r="102" spans="1:7" x14ac:dyDescent="0.2">
      <c r="A102" s="122"/>
      <c r="B102" s="193" t="s">
        <v>115</v>
      </c>
      <c r="C102" s="96" t="s">
        <v>116</v>
      </c>
      <c r="D102" s="110">
        <v>3</v>
      </c>
      <c r="E102" s="110">
        <v>3000</v>
      </c>
      <c r="F102" s="108">
        <f t="shared" si="6"/>
        <v>750</v>
      </c>
      <c r="G102" s="110">
        <f>E102*D102</f>
        <v>9000</v>
      </c>
    </row>
    <row r="103" spans="1:7" ht="45" x14ac:dyDescent="0.2">
      <c r="A103" s="122"/>
      <c r="B103" s="184" t="s">
        <v>201</v>
      </c>
      <c r="C103" s="96" t="s">
        <v>116</v>
      </c>
      <c r="D103" s="110">
        <v>3</v>
      </c>
      <c r="E103" s="101"/>
      <c r="F103" s="108">
        <f t="shared" si="6"/>
        <v>780</v>
      </c>
      <c r="G103" s="110">
        <v>9360</v>
      </c>
    </row>
    <row r="104" spans="1:7" x14ac:dyDescent="0.2">
      <c r="A104" s="122"/>
      <c r="B104" s="184" t="s">
        <v>194</v>
      </c>
      <c r="C104" s="96" t="s">
        <v>9</v>
      </c>
      <c r="D104" s="110">
        <v>1</v>
      </c>
      <c r="E104" s="110"/>
      <c r="F104" s="108">
        <f t="shared" si="6"/>
        <v>100</v>
      </c>
      <c r="G104" s="110">
        <v>1200</v>
      </c>
    </row>
    <row r="105" spans="1:7" x14ac:dyDescent="0.2">
      <c r="A105" s="188"/>
      <c r="B105" s="184" t="s">
        <v>113</v>
      </c>
      <c r="C105" s="96" t="s">
        <v>9</v>
      </c>
      <c r="D105" s="110">
        <v>5</v>
      </c>
      <c r="E105" s="110"/>
      <c r="F105" s="108">
        <f t="shared" si="6"/>
        <v>925</v>
      </c>
      <c r="G105" s="110">
        <v>11100</v>
      </c>
    </row>
    <row r="106" spans="1:7" ht="25.5" x14ac:dyDescent="0.2">
      <c r="A106" s="188"/>
      <c r="B106" s="193" t="s">
        <v>114</v>
      </c>
      <c r="C106" s="96" t="s">
        <v>63</v>
      </c>
      <c r="D106" s="110">
        <v>1</v>
      </c>
      <c r="E106" s="110"/>
      <c r="F106" s="108">
        <f t="shared" si="6"/>
        <v>482.25</v>
      </c>
      <c r="G106" s="110">
        <v>5787</v>
      </c>
    </row>
    <row r="107" spans="1:7" ht="45" x14ac:dyDescent="0.2">
      <c r="A107" s="188"/>
      <c r="B107" s="184" t="s">
        <v>193</v>
      </c>
      <c r="C107" s="96" t="s">
        <v>63</v>
      </c>
      <c r="D107" s="110">
        <v>26</v>
      </c>
      <c r="E107" s="101"/>
      <c r="F107" s="108">
        <f t="shared" si="6"/>
        <v>1162.5</v>
      </c>
      <c r="G107" s="110">
        <v>13950</v>
      </c>
    </row>
    <row r="108" spans="1:7" ht="30" x14ac:dyDescent="0.2">
      <c r="A108" s="188"/>
      <c r="B108" s="184" t="s">
        <v>117</v>
      </c>
      <c r="C108" s="96" t="s">
        <v>118</v>
      </c>
      <c r="D108" s="110">
        <v>1</v>
      </c>
      <c r="E108" s="110"/>
      <c r="F108" s="108">
        <f t="shared" si="6"/>
        <v>1200</v>
      </c>
      <c r="G108" s="110">
        <v>14400</v>
      </c>
    </row>
    <row r="109" spans="1:7" ht="30" x14ac:dyDescent="0.2">
      <c r="A109" s="188"/>
      <c r="B109" s="184" t="s">
        <v>191</v>
      </c>
      <c r="C109" s="96" t="s">
        <v>63</v>
      </c>
      <c r="D109" s="110">
        <v>8</v>
      </c>
      <c r="E109" s="101"/>
      <c r="F109" s="110">
        <f>G109/12</f>
        <v>3333.3333333333335</v>
      </c>
      <c r="G109" s="110">
        <v>40000</v>
      </c>
    </row>
    <row r="110" spans="1:7" ht="30" x14ac:dyDescent="0.2">
      <c r="A110" s="188"/>
      <c r="B110" s="184" t="s">
        <v>192</v>
      </c>
      <c r="C110" s="96" t="s">
        <v>63</v>
      </c>
      <c r="D110" s="110">
        <v>12</v>
      </c>
      <c r="E110" s="101"/>
      <c r="F110" s="108">
        <f>G110/12</f>
        <v>500</v>
      </c>
      <c r="G110" s="110">
        <v>6000</v>
      </c>
    </row>
    <row r="111" spans="1:7" x14ac:dyDescent="0.2">
      <c r="A111" s="188"/>
      <c r="B111" s="184" t="s">
        <v>119</v>
      </c>
      <c r="C111" s="96" t="s">
        <v>63</v>
      </c>
      <c r="D111" s="110"/>
      <c r="E111" s="110"/>
      <c r="F111" s="108">
        <f t="shared" si="6"/>
        <v>708.33333333333337</v>
      </c>
      <c r="G111" s="156">
        <v>8500</v>
      </c>
    </row>
    <row r="112" spans="1:7" ht="30" x14ac:dyDescent="0.2">
      <c r="A112" s="188"/>
      <c r="B112" s="184" t="s">
        <v>109</v>
      </c>
      <c r="C112" s="96" t="s">
        <v>63</v>
      </c>
      <c r="D112" s="110">
        <v>12</v>
      </c>
      <c r="E112" s="101"/>
      <c r="F112" s="157">
        <f>G112/12</f>
        <v>5000</v>
      </c>
      <c r="G112" s="110">
        <v>60000</v>
      </c>
    </row>
    <row r="113" spans="1:7" x14ac:dyDescent="0.2">
      <c r="A113" s="188"/>
      <c r="B113" s="184" t="s">
        <v>211</v>
      </c>
      <c r="C113" s="96"/>
      <c r="D113" s="110"/>
      <c r="E113" s="101"/>
      <c r="F113" s="157">
        <f>G113/12</f>
        <v>2238.25</v>
      </c>
      <c r="G113" s="110">
        <v>26859</v>
      </c>
    </row>
    <row r="114" spans="1:7" x14ac:dyDescent="0.25">
      <c r="A114" s="194"/>
      <c r="B114" s="184" t="s">
        <v>121</v>
      </c>
      <c r="C114" s="96" t="s">
        <v>63</v>
      </c>
      <c r="D114" s="140"/>
      <c r="E114" s="141"/>
      <c r="F114" s="108">
        <f>G114/12</f>
        <v>1666.6666666666667</v>
      </c>
      <c r="G114" s="110">
        <v>20000</v>
      </c>
    </row>
    <row r="115" spans="1:7" x14ac:dyDescent="0.2">
      <c r="A115" s="122" t="s">
        <v>21</v>
      </c>
      <c r="B115" s="186" t="s">
        <v>37</v>
      </c>
      <c r="C115" s="96" t="s">
        <v>63</v>
      </c>
      <c r="D115" s="142">
        <v>495</v>
      </c>
      <c r="E115" s="101"/>
      <c r="F115" s="113">
        <v>29640.5</v>
      </c>
      <c r="G115" s="114">
        <f>F115*12</f>
        <v>355686</v>
      </c>
    </row>
    <row r="116" spans="1:7" x14ac:dyDescent="0.2">
      <c r="A116" s="122" t="s">
        <v>23</v>
      </c>
      <c r="B116" s="195" t="s">
        <v>39</v>
      </c>
      <c r="C116" s="96" t="s">
        <v>63</v>
      </c>
      <c r="D116" s="142">
        <v>12</v>
      </c>
      <c r="E116" s="110">
        <v>65000</v>
      </c>
      <c r="F116" s="113">
        <v>65000</v>
      </c>
      <c r="G116" s="114">
        <f>F116*12</f>
        <v>780000</v>
      </c>
    </row>
    <row r="117" spans="1:7" x14ac:dyDescent="0.2">
      <c r="A117" s="122" t="s">
        <v>25</v>
      </c>
      <c r="B117" s="195" t="s">
        <v>41</v>
      </c>
      <c r="C117" s="96" t="s">
        <v>63</v>
      </c>
      <c r="D117" s="142">
        <v>12</v>
      </c>
      <c r="E117" s="110"/>
      <c r="F117" s="113">
        <v>20360</v>
      </c>
      <c r="G117" s="114">
        <f>F117*12</f>
        <v>244320</v>
      </c>
    </row>
    <row r="118" spans="1:7" ht="28.5" x14ac:dyDescent="0.2">
      <c r="A118" s="122" t="s">
        <v>27</v>
      </c>
      <c r="B118" s="195" t="s">
        <v>43</v>
      </c>
      <c r="C118" s="96" t="s">
        <v>63</v>
      </c>
      <c r="D118" s="142">
        <v>12</v>
      </c>
      <c r="E118" s="110"/>
      <c r="F118" s="113">
        <v>9000</v>
      </c>
      <c r="G118" s="114">
        <f>F118*12</f>
        <v>108000</v>
      </c>
    </row>
    <row r="119" spans="1:7" ht="28.5" x14ac:dyDescent="0.2">
      <c r="A119" s="122" t="s">
        <v>29</v>
      </c>
      <c r="B119" s="195" t="s">
        <v>55</v>
      </c>
      <c r="C119" s="142" t="s">
        <v>122</v>
      </c>
      <c r="D119" s="142">
        <v>2.6</v>
      </c>
      <c r="E119" s="101"/>
      <c r="F119" s="113">
        <v>29322.338270763412</v>
      </c>
      <c r="G119" s="114">
        <v>351868.05924916093</v>
      </c>
    </row>
    <row r="120" spans="1:7" ht="12.75" customHeight="1" x14ac:dyDescent="0.2">
      <c r="A120" s="233" t="s">
        <v>123</v>
      </c>
      <c r="B120" s="233"/>
      <c r="C120" s="233"/>
      <c r="D120" s="233"/>
      <c r="E120" s="233"/>
      <c r="F120" s="233"/>
      <c r="G120" s="135">
        <f>G121+G122+G123+G124+G125+G126+G127</f>
        <v>5178809</v>
      </c>
    </row>
    <row r="121" spans="1:7" x14ac:dyDescent="0.25">
      <c r="A121" s="122" t="s">
        <v>30</v>
      </c>
      <c r="B121" s="196" t="s">
        <v>33</v>
      </c>
      <c r="C121" s="197" t="s">
        <v>47</v>
      </c>
      <c r="D121" s="198"/>
      <c r="E121" s="97">
        <v>2.6</v>
      </c>
      <c r="F121" s="96">
        <f>G121/12</f>
        <v>101800.58333333333</v>
      </c>
      <c r="G121" s="153">
        <v>1221607</v>
      </c>
    </row>
    <row r="122" spans="1:7" x14ac:dyDescent="0.25">
      <c r="A122" s="122" t="s">
        <v>32</v>
      </c>
      <c r="B122" s="193" t="s">
        <v>35</v>
      </c>
      <c r="C122" s="199" t="s">
        <v>47</v>
      </c>
      <c r="D122" s="198"/>
      <c r="E122" s="101">
        <v>2.6</v>
      </c>
      <c r="F122" s="96">
        <f t="shared" ref="F122:F127" si="7">G122/12</f>
        <v>21660.25</v>
      </c>
      <c r="G122" s="153">
        <v>259923</v>
      </c>
    </row>
    <row r="123" spans="1:7" ht="12.75" customHeight="1" x14ac:dyDescent="0.25">
      <c r="A123" s="232" t="s">
        <v>34</v>
      </c>
      <c r="B123" s="196" t="s">
        <v>49</v>
      </c>
      <c r="C123" s="197" t="s">
        <v>50</v>
      </c>
      <c r="D123" s="198"/>
      <c r="E123" s="97">
        <v>15.89</v>
      </c>
      <c r="F123" s="96">
        <f t="shared" si="7"/>
        <v>21977.833333333332</v>
      </c>
      <c r="G123" s="153">
        <v>263734</v>
      </c>
    </row>
    <row r="124" spans="1:7" x14ac:dyDescent="0.25">
      <c r="A124" s="232"/>
      <c r="B124" s="196" t="s">
        <v>48</v>
      </c>
      <c r="C124" s="197" t="s">
        <v>50</v>
      </c>
      <c r="D124" s="198"/>
      <c r="E124" s="97">
        <v>15.89</v>
      </c>
      <c r="F124" s="96">
        <f t="shared" si="7"/>
        <v>29145.083333333332</v>
      </c>
      <c r="G124" s="153">
        <v>349741</v>
      </c>
    </row>
    <row r="125" spans="1:7" ht="12.75" customHeight="1" x14ac:dyDescent="0.25">
      <c r="A125" s="232" t="s">
        <v>36</v>
      </c>
      <c r="B125" s="196" t="s">
        <v>52</v>
      </c>
      <c r="C125" s="197" t="s">
        <v>50</v>
      </c>
      <c r="D125" s="198"/>
      <c r="E125" s="97">
        <v>60.820000000000007</v>
      </c>
      <c r="F125" s="96">
        <f t="shared" si="7"/>
        <v>87835.416666666672</v>
      </c>
      <c r="G125" s="153">
        <v>1054025</v>
      </c>
    </row>
    <row r="126" spans="1:7" x14ac:dyDescent="0.25">
      <c r="A126" s="232"/>
      <c r="B126" s="196" t="s">
        <v>124</v>
      </c>
      <c r="C126" s="197" t="s">
        <v>50</v>
      </c>
      <c r="D126" s="198"/>
      <c r="E126" s="97">
        <v>60.820000000000007</v>
      </c>
      <c r="F126" s="96">
        <f t="shared" si="7"/>
        <v>11576.666666666666</v>
      </c>
      <c r="G126" s="153">
        <v>138920</v>
      </c>
    </row>
    <row r="127" spans="1:7" x14ac:dyDescent="0.25">
      <c r="A127" s="122" t="s">
        <v>38</v>
      </c>
      <c r="B127" s="196" t="s">
        <v>53</v>
      </c>
      <c r="C127" s="197" t="s">
        <v>54</v>
      </c>
      <c r="D127" s="198"/>
      <c r="E127" s="120">
        <v>11.856</v>
      </c>
      <c r="F127" s="96">
        <f t="shared" si="7"/>
        <v>157571.58333333334</v>
      </c>
      <c r="G127" s="153">
        <v>1890859</v>
      </c>
    </row>
    <row r="128" spans="1:7" ht="12.75" customHeight="1" x14ac:dyDescent="0.25">
      <c r="A128" s="200"/>
      <c r="B128" s="234" t="s">
        <v>131</v>
      </c>
      <c r="C128" s="234"/>
      <c r="D128" s="234"/>
      <c r="E128" s="234"/>
      <c r="F128" s="234"/>
      <c r="G128" s="135">
        <f>G129+G130+G131+G132+G133+G134+G135+G136+G137+G138+G139+G140+G141+G142+G143+G144</f>
        <v>7094231.5141654164</v>
      </c>
    </row>
    <row r="129" spans="1:7" ht="12.75" customHeight="1" x14ac:dyDescent="0.2">
      <c r="A129" s="122" t="s">
        <v>18</v>
      </c>
      <c r="B129" s="123" t="s">
        <v>24</v>
      </c>
      <c r="C129" s="142"/>
      <c r="D129" s="142"/>
      <c r="E129" s="182"/>
      <c r="F129" s="142"/>
      <c r="G129" s="110">
        <f>G18+G35-G59</f>
        <v>-143400.23183458298</v>
      </c>
    </row>
    <row r="130" spans="1:7" ht="26.25" customHeight="1" x14ac:dyDescent="0.2">
      <c r="A130" s="122" t="s">
        <v>19</v>
      </c>
      <c r="B130" s="123" t="s">
        <v>125</v>
      </c>
      <c r="C130" s="142"/>
      <c r="D130" s="142"/>
      <c r="E130" s="182"/>
      <c r="F130" s="142"/>
      <c r="G130" s="110">
        <f>G19+G55</f>
        <v>149830.6</v>
      </c>
    </row>
    <row r="131" spans="1:7" ht="27" customHeight="1" x14ac:dyDescent="0.2">
      <c r="A131" s="122"/>
      <c r="B131" s="123" t="s">
        <v>183</v>
      </c>
      <c r="C131" s="142"/>
      <c r="D131" s="142"/>
      <c r="E131" s="182"/>
      <c r="F131" s="142"/>
      <c r="G131" s="110">
        <f>G20+G36+G56</f>
        <v>6208046.0559999999</v>
      </c>
    </row>
    <row r="132" spans="1:7" ht="12.75" customHeight="1" x14ac:dyDescent="0.2">
      <c r="A132" s="122" t="s">
        <v>20</v>
      </c>
      <c r="B132" s="123" t="s">
        <v>22</v>
      </c>
      <c r="C132" s="142"/>
      <c r="D132" s="142"/>
      <c r="E132" s="182"/>
      <c r="F132" s="142"/>
      <c r="G132" s="110">
        <f>G21+G37-G99</f>
        <v>425070.52</v>
      </c>
    </row>
    <row r="133" spans="1:7" ht="12.75" customHeight="1" x14ac:dyDescent="0.25">
      <c r="A133" s="122" t="s">
        <v>21</v>
      </c>
      <c r="B133" s="183" t="s">
        <v>37</v>
      </c>
      <c r="C133" s="142"/>
      <c r="D133" s="142"/>
      <c r="E133" s="182"/>
      <c r="F133" s="142"/>
      <c r="G133" s="110">
        <f>G22+G38-G115</f>
        <v>-15390.429999999993</v>
      </c>
    </row>
    <row r="134" spans="1:7" ht="12.75" customHeight="1" x14ac:dyDescent="0.25">
      <c r="A134" s="122" t="s">
        <v>23</v>
      </c>
      <c r="B134" s="183" t="s">
        <v>39</v>
      </c>
      <c r="C134" s="142"/>
      <c r="D134" s="142"/>
      <c r="E134" s="182"/>
      <c r="F134" s="142"/>
      <c r="G134" s="132">
        <f>G23+G39-G116</f>
        <v>-42793</v>
      </c>
    </row>
    <row r="135" spans="1:7" ht="12.75" customHeight="1" x14ac:dyDescent="0.25">
      <c r="A135" s="122" t="s">
        <v>25</v>
      </c>
      <c r="B135" s="183" t="s">
        <v>41</v>
      </c>
      <c r="C135" s="142"/>
      <c r="D135" s="142"/>
      <c r="E135" s="182"/>
      <c r="F135" s="142"/>
      <c r="G135" s="132">
        <f>G24+G40-G117</f>
        <v>36</v>
      </c>
    </row>
    <row r="136" spans="1:7" ht="12.75" customHeight="1" x14ac:dyDescent="0.25">
      <c r="A136" s="122" t="s">
        <v>27</v>
      </c>
      <c r="B136" s="183" t="s">
        <v>43</v>
      </c>
      <c r="C136" s="142"/>
      <c r="D136" s="142"/>
      <c r="E136" s="182"/>
      <c r="F136" s="142"/>
      <c r="G136" s="132">
        <f>G25+G41-G118</f>
        <v>56</v>
      </c>
    </row>
    <row r="137" spans="1:7" ht="12.75" customHeight="1" x14ac:dyDescent="0.2">
      <c r="A137" s="122" t="s">
        <v>29</v>
      </c>
      <c r="B137" s="123" t="s">
        <v>33</v>
      </c>
      <c r="C137" s="142"/>
      <c r="D137" s="142"/>
      <c r="E137" s="182"/>
      <c r="F137" s="142"/>
      <c r="G137" s="110">
        <f>G26+G42-G121</f>
        <v>3672</v>
      </c>
    </row>
    <row r="138" spans="1:7" ht="12.75" customHeight="1" x14ac:dyDescent="0.2">
      <c r="A138" s="122" t="s">
        <v>30</v>
      </c>
      <c r="B138" s="123" t="s">
        <v>35</v>
      </c>
      <c r="C138" s="142"/>
      <c r="D138" s="142"/>
      <c r="E138" s="182"/>
      <c r="F138" s="142"/>
      <c r="G138" s="110">
        <f>G27+G43-G122</f>
        <v>1507</v>
      </c>
    </row>
    <row r="139" spans="1:7" ht="12.75" customHeight="1" x14ac:dyDescent="0.2">
      <c r="A139" s="122" t="s">
        <v>32</v>
      </c>
      <c r="B139" s="123" t="s">
        <v>28</v>
      </c>
      <c r="C139" s="142"/>
      <c r="D139" s="142"/>
      <c r="E139" s="182"/>
      <c r="F139" s="142"/>
      <c r="G139" s="110">
        <f>G28+G44-G123-G124</f>
        <v>-162276</v>
      </c>
    </row>
    <row r="140" spans="1:7" ht="12.75" customHeight="1" x14ac:dyDescent="0.2">
      <c r="A140" s="122" t="s">
        <v>34</v>
      </c>
      <c r="B140" s="123" t="s">
        <v>26</v>
      </c>
      <c r="C140" s="142"/>
      <c r="D140" s="142"/>
      <c r="E140" s="182"/>
      <c r="F140" s="142"/>
      <c r="G140" s="110">
        <f>G29+G47-G125-G126</f>
        <v>612521</v>
      </c>
    </row>
    <row r="141" spans="1:7" ht="12.75" customHeight="1" x14ac:dyDescent="0.2">
      <c r="A141" s="122" t="s">
        <v>36</v>
      </c>
      <c r="B141" s="123" t="s">
        <v>126</v>
      </c>
      <c r="C141" s="142"/>
      <c r="D141" s="142"/>
      <c r="E141" s="182"/>
      <c r="F141" s="142"/>
      <c r="G141" s="110">
        <f>G30+G50-G127</f>
        <v>-78791</v>
      </c>
    </row>
    <row r="142" spans="1:7" ht="12.75" customHeight="1" x14ac:dyDescent="0.2">
      <c r="A142" s="122" t="s">
        <v>38</v>
      </c>
      <c r="B142" s="123" t="s">
        <v>31</v>
      </c>
      <c r="C142" s="142"/>
      <c r="D142" s="142"/>
      <c r="E142" s="182"/>
      <c r="F142" s="142"/>
      <c r="G142" s="110">
        <f>G31</f>
        <v>-9645</v>
      </c>
    </row>
    <row r="143" spans="1:7" ht="12.75" customHeight="1" x14ac:dyDescent="0.2">
      <c r="A143" s="122" t="s">
        <v>40</v>
      </c>
      <c r="B143" s="123" t="s">
        <v>127</v>
      </c>
      <c r="C143" s="142"/>
      <c r="D143" s="142"/>
      <c r="E143" s="182"/>
      <c r="F143" s="142"/>
      <c r="G143" s="110">
        <f>G32</f>
        <v>21888</v>
      </c>
    </row>
    <row r="144" spans="1:7" ht="12.75" customHeight="1" x14ac:dyDescent="0.25">
      <c r="A144" s="122" t="s">
        <v>42</v>
      </c>
      <c r="B144" s="183" t="s">
        <v>62</v>
      </c>
      <c r="C144" s="142"/>
      <c r="D144" s="142"/>
      <c r="E144" s="182"/>
      <c r="F144" s="142"/>
      <c r="G144" s="132">
        <f>G33+G57</f>
        <v>123900</v>
      </c>
    </row>
  </sheetData>
  <mergeCells count="23">
    <mergeCell ref="B128:F128"/>
    <mergeCell ref="B17:D17"/>
    <mergeCell ref="A34:E34"/>
    <mergeCell ref="A58:E58"/>
    <mergeCell ref="A120:F120"/>
    <mergeCell ref="A123:A124"/>
    <mergeCell ref="A125:A126"/>
    <mergeCell ref="E13:E16"/>
    <mergeCell ref="F13:G14"/>
    <mergeCell ref="F15:F16"/>
    <mergeCell ref="G15:G16"/>
    <mergeCell ref="A11:B11"/>
    <mergeCell ref="A12:B12"/>
    <mergeCell ref="A13:A16"/>
    <mergeCell ref="B13:B16"/>
    <mergeCell ref="C13:C16"/>
    <mergeCell ref="D13:D16"/>
    <mergeCell ref="A10:B10"/>
    <mergeCell ref="A2:G2"/>
    <mergeCell ref="A4:G4"/>
    <mergeCell ref="A5:G5"/>
    <mergeCell ref="A7:G7"/>
    <mergeCell ref="A8:G8"/>
  </mergeCells>
  <printOptions gridLines="1"/>
  <pageMargins left="0.25" right="0.25" top="0.75" bottom="0.75" header="0.3" footer="0.3"/>
  <pageSetup paperSize="9" scale="63" firstPageNumber="0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07"/>
  <sheetViews>
    <sheetView topLeftCell="A49" zoomScaleNormal="100" workbookViewId="0">
      <selection activeCell="G16" sqref="G16"/>
    </sheetView>
  </sheetViews>
  <sheetFormatPr defaultRowHeight="15" x14ac:dyDescent="0.25"/>
  <cols>
    <col min="1" max="1" width="5.7109375" style="24" customWidth="1"/>
    <col min="2" max="2" width="44.28515625" style="25" customWidth="1"/>
    <col min="3" max="3" width="9.28515625" style="25" hidden="1" customWidth="1"/>
    <col min="4" max="4" width="11.42578125" style="26" customWidth="1"/>
    <col min="5" max="5" width="11.7109375" style="26" customWidth="1"/>
    <col min="6" max="6" width="10.28515625" style="27" customWidth="1"/>
    <col min="7" max="7" width="10.28515625" style="25" customWidth="1"/>
    <col min="8" max="129" width="9.28515625" style="25" customWidth="1"/>
    <col min="130" max="251" width="9.28515625" style="13" customWidth="1"/>
    <col min="252" max="1019" width="9.28515625" customWidth="1"/>
  </cols>
  <sheetData>
    <row r="1" spans="1:251" x14ac:dyDescent="0.25">
      <c r="A1" s="30"/>
      <c r="E1" s="28"/>
      <c r="F1" s="2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x14ac:dyDescent="0.25">
      <c r="A2" s="30"/>
      <c r="E2" s="28"/>
      <c r="F2" s="29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5.25" customHeight="1" x14ac:dyDescent="0.25">
      <c r="A3" s="30"/>
      <c r="E3" s="28"/>
      <c r="F3" s="29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x14ac:dyDescent="0.25">
      <c r="A4" s="30"/>
      <c r="B4" s="30" t="s">
        <v>132</v>
      </c>
      <c r="E4" s="28"/>
      <c r="F4" s="29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x14ac:dyDescent="0.25">
      <c r="A5" s="30"/>
      <c r="B5" s="28" t="s">
        <v>204</v>
      </c>
      <c r="E5" s="28"/>
      <c r="F5" s="29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3.75" customHeight="1" x14ac:dyDescent="0.25">
      <c r="A6" s="30"/>
      <c r="B6" s="28"/>
      <c r="E6" s="28"/>
      <c r="F6" s="29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16.5" customHeight="1" x14ac:dyDescent="0.25">
      <c r="A7" s="206" t="s">
        <v>210</v>
      </c>
      <c r="B7" s="206"/>
      <c r="C7" s="31"/>
      <c r="D7" s="32">
        <v>12836.4</v>
      </c>
      <c r="E7" s="33" t="s">
        <v>5</v>
      </c>
      <c r="F7" s="3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6.5" hidden="1" customHeight="1" x14ac:dyDescent="0.25">
      <c r="A8" s="206" t="s">
        <v>6</v>
      </c>
      <c r="B8" s="206"/>
      <c r="C8" s="31"/>
      <c r="D8" s="35">
        <v>269</v>
      </c>
      <c r="E8" s="33" t="s">
        <v>7</v>
      </c>
      <c r="F8" s="3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5" customHeight="1" x14ac:dyDescent="0.25">
      <c r="A9" s="206" t="s">
        <v>8</v>
      </c>
      <c r="B9" s="206"/>
      <c r="C9" s="36"/>
      <c r="D9" s="33">
        <v>249</v>
      </c>
      <c r="E9" s="33" t="s">
        <v>9</v>
      </c>
      <c r="F9" s="37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3" customHeight="1" x14ac:dyDescent="0.25">
      <c r="A10" s="38"/>
      <c r="B10" s="36"/>
      <c r="C10" s="36"/>
      <c r="D10" s="39"/>
      <c r="E10" s="39"/>
      <c r="F10" s="4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s="42" customFormat="1" ht="15" customHeight="1" x14ac:dyDescent="0.25">
      <c r="A11" s="207" t="s">
        <v>10</v>
      </c>
      <c r="B11" s="208" t="s">
        <v>11</v>
      </c>
      <c r="C11" s="41"/>
      <c r="D11" s="220" t="s">
        <v>15</v>
      </c>
      <c r="E11" s="220"/>
      <c r="F11" s="221" t="s">
        <v>205</v>
      </c>
    </row>
    <row r="12" spans="1:251" s="42" customFormat="1" ht="15" customHeight="1" x14ac:dyDescent="0.25">
      <c r="A12" s="207"/>
      <c r="B12" s="208"/>
      <c r="C12" s="41"/>
      <c r="D12" s="220"/>
      <c r="E12" s="220"/>
      <c r="F12" s="221"/>
    </row>
    <row r="13" spans="1:251" s="42" customFormat="1" ht="12.75" customHeight="1" x14ac:dyDescent="0.25">
      <c r="A13" s="207"/>
      <c r="B13" s="208"/>
      <c r="C13" s="41"/>
      <c r="D13" s="220" t="s">
        <v>16</v>
      </c>
      <c r="E13" s="208" t="s">
        <v>17</v>
      </c>
      <c r="F13" s="222" t="s">
        <v>133</v>
      </c>
    </row>
    <row r="14" spans="1:251" s="42" customFormat="1" ht="12.75" customHeight="1" x14ac:dyDescent="0.25">
      <c r="A14" s="207"/>
      <c r="B14" s="208"/>
      <c r="C14" s="41"/>
      <c r="D14" s="220"/>
      <c r="E14" s="208"/>
      <c r="F14" s="222"/>
    </row>
    <row r="15" spans="1:251" ht="21" customHeight="1" x14ac:dyDescent="0.25">
      <c r="A15" s="223" t="s">
        <v>134</v>
      </c>
      <c r="B15" s="223"/>
      <c r="C15" s="223"/>
      <c r="D15" s="223"/>
      <c r="E15" s="223"/>
      <c r="F15" s="223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21" customHeight="1" x14ac:dyDescent="0.25">
      <c r="A16" s="158"/>
      <c r="B16" s="158"/>
      <c r="C16" s="158"/>
      <c r="D16" s="43">
        <v>537562.80261569272</v>
      </c>
      <c r="E16" s="43">
        <v>6450753.6313883122</v>
      </c>
      <c r="F16" s="158"/>
      <c r="H16" s="76"/>
      <c r="I16" s="76"/>
      <c r="J16" s="76"/>
      <c r="K16" s="7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s="42" customFormat="1" ht="26.25" customHeight="1" x14ac:dyDescent="0.25">
      <c r="A17" s="44">
        <v>1</v>
      </c>
      <c r="B17" s="45" t="s">
        <v>45</v>
      </c>
      <c r="C17" s="46"/>
      <c r="D17" s="47">
        <v>262629.95634492929</v>
      </c>
      <c r="E17" s="47">
        <v>3151559.4761391515</v>
      </c>
      <c r="F17" s="219">
        <v>20.459782832019048</v>
      </c>
      <c r="H17" s="161"/>
      <c r="I17" s="161"/>
      <c r="J17" s="161"/>
      <c r="K17" s="161"/>
    </row>
    <row r="18" spans="1:251" ht="15.75" customHeight="1" x14ac:dyDescent="0.25">
      <c r="A18" s="48" t="s">
        <v>66</v>
      </c>
      <c r="B18" s="45" t="s">
        <v>190</v>
      </c>
      <c r="C18" s="49"/>
      <c r="D18" s="71">
        <v>6666.666666666667</v>
      </c>
      <c r="E18" s="47">
        <v>80000</v>
      </c>
      <c r="F18" s="219"/>
      <c r="H18" s="76"/>
      <c r="I18" s="76"/>
      <c r="J18" s="76"/>
      <c r="K18" s="76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x14ac:dyDescent="0.25">
      <c r="A19" s="48" t="s">
        <v>67</v>
      </c>
      <c r="B19" s="45" t="s">
        <v>68</v>
      </c>
      <c r="C19" s="49"/>
      <c r="D19" s="71">
        <v>7528.25</v>
      </c>
      <c r="E19" s="47">
        <v>90339</v>
      </c>
      <c r="F19" s="2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x14ac:dyDescent="0.25">
      <c r="A20" s="48" t="s">
        <v>75</v>
      </c>
      <c r="B20" s="45" t="s">
        <v>76</v>
      </c>
      <c r="C20" s="49"/>
      <c r="D20" s="71">
        <v>1155.6000000000001</v>
      </c>
      <c r="E20" s="47">
        <v>13867.2</v>
      </c>
      <c r="F20" s="219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x14ac:dyDescent="0.25">
      <c r="A21" s="48" t="s">
        <v>80</v>
      </c>
      <c r="B21" s="45" t="s">
        <v>81</v>
      </c>
      <c r="C21" s="49"/>
      <c r="D21" s="71">
        <v>1924</v>
      </c>
      <c r="E21" s="47">
        <v>23088</v>
      </c>
      <c r="F21" s="219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x14ac:dyDescent="0.25">
      <c r="A22" s="48" t="s">
        <v>82</v>
      </c>
      <c r="B22" s="45" t="s">
        <v>83</v>
      </c>
      <c r="C22" s="49"/>
      <c r="D22" s="71">
        <v>1015.125</v>
      </c>
      <c r="E22" s="47">
        <v>12181.5</v>
      </c>
      <c r="F22" s="219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x14ac:dyDescent="0.25">
      <c r="A23" s="48" t="s">
        <v>87</v>
      </c>
      <c r="B23" s="45" t="s">
        <v>88</v>
      </c>
      <c r="C23" s="49"/>
      <c r="D23" s="71">
        <v>13619</v>
      </c>
      <c r="E23" s="47">
        <v>163428</v>
      </c>
      <c r="F23" s="219"/>
      <c r="G23" s="27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16.5" customHeight="1" x14ac:dyDescent="0.25">
      <c r="A24" s="48" t="s">
        <v>93</v>
      </c>
      <c r="B24" s="45" t="s">
        <v>94</v>
      </c>
      <c r="C24" s="49"/>
      <c r="D24" s="71">
        <v>12500</v>
      </c>
      <c r="E24" s="47">
        <v>150000</v>
      </c>
      <c r="F24" s="219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x14ac:dyDescent="0.25">
      <c r="A25" s="48" t="s">
        <v>100</v>
      </c>
      <c r="B25" s="45" t="s">
        <v>101</v>
      </c>
      <c r="C25" s="49"/>
      <c r="D25" s="71">
        <v>218221.3146782626</v>
      </c>
      <c r="E25" s="47">
        <v>2618655.7761391513</v>
      </c>
      <c r="F25" s="219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x14ac:dyDescent="0.25">
      <c r="A26" s="48" t="s">
        <v>102</v>
      </c>
      <c r="B26" s="45" t="s">
        <v>135</v>
      </c>
      <c r="C26" s="49"/>
      <c r="D26" s="71">
        <v>150096.64280628334</v>
      </c>
      <c r="E26" s="71">
        <v>1801159.7136754</v>
      </c>
      <c r="F26" s="219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15" customHeight="1" x14ac:dyDescent="0.25">
      <c r="A27" s="48" t="s">
        <v>104</v>
      </c>
      <c r="B27" s="45" t="s">
        <v>164</v>
      </c>
      <c r="C27" s="50">
        <v>0.30199999999999999</v>
      </c>
      <c r="D27" s="71">
        <v>50616.61830478903</v>
      </c>
      <c r="E27" s="71">
        <v>607399.41965746833</v>
      </c>
      <c r="F27" s="219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14.45" customHeight="1" x14ac:dyDescent="0.25">
      <c r="A28" s="48" t="s">
        <v>105</v>
      </c>
      <c r="B28" s="45" t="s">
        <v>106</v>
      </c>
      <c r="C28" s="50">
        <v>0.09</v>
      </c>
      <c r="D28" s="71">
        <v>12508.053567190278</v>
      </c>
      <c r="E28" s="71">
        <v>150096.64280628334</v>
      </c>
      <c r="F28" s="219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14.45" customHeight="1" x14ac:dyDescent="0.25">
      <c r="A29" s="48" t="s">
        <v>107</v>
      </c>
      <c r="B29" s="45" t="s">
        <v>108</v>
      </c>
      <c r="C29" s="49"/>
      <c r="D29" s="71">
        <v>5000</v>
      </c>
      <c r="E29" s="71">
        <v>60000</v>
      </c>
      <c r="F29" s="21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s="42" customFormat="1" ht="14.45" customHeight="1" x14ac:dyDescent="0.25">
      <c r="A30" s="44" t="s">
        <v>19</v>
      </c>
      <c r="B30" s="9" t="s">
        <v>202</v>
      </c>
      <c r="C30" s="17">
        <f>7.05*12836.4</f>
        <v>90496.62</v>
      </c>
      <c r="D30" s="47">
        <v>99097.007999999987</v>
      </c>
      <c r="E30" s="47">
        <v>1189164.0959999999</v>
      </c>
      <c r="F30" s="51">
        <v>7.7199999999999989</v>
      </c>
      <c r="G30" s="131"/>
    </row>
    <row r="31" spans="1:251" s="42" customFormat="1" ht="14.45" customHeight="1" x14ac:dyDescent="0.25">
      <c r="A31" s="44" t="s">
        <v>20</v>
      </c>
      <c r="B31" s="45" t="s">
        <v>22</v>
      </c>
      <c r="C31" s="49"/>
      <c r="D31" s="47">
        <v>22513</v>
      </c>
      <c r="E31" s="47">
        <v>270156</v>
      </c>
      <c r="F31" s="51">
        <v>1.7538406406780718</v>
      </c>
      <c r="G31" s="131"/>
    </row>
    <row r="32" spans="1:251" s="42" customFormat="1" ht="14.45" customHeight="1" x14ac:dyDescent="0.25">
      <c r="A32" s="44" t="s">
        <v>21</v>
      </c>
      <c r="B32" s="52" t="s">
        <v>187</v>
      </c>
      <c r="C32" s="46"/>
      <c r="D32" s="47">
        <v>29640.5</v>
      </c>
      <c r="E32" s="47">
        <v>355686</v>
      </c>
      <c r="F32" s="51">
        <v>54.687269372693727</v>
      </c>
      <c r="G32" s="131"/>
    </row>
    <row r="33" spans="1:251" s="42" customFormat="1" ht="14.45" customHeight="1" x14ac:dyDescent="0.25">
      <c r="A33" s="44" t="s">
        <v>23</v>
      </c>
      <c r="B33" s="52" t="s">
        <v>39</v>
      </c>
      <c r="C33" s="46"/>
      <c r="D33" s="47">
        <v>65000</v>
      </c>
      <c r="E33" s="47">
        <v>780000</v>
      </c>
      <c r="F33" s="51">
        <v>5.0637250319404199</v>
      </c>
      <c r="G33" s="131"/>
    </row>
    <row r="34" spans="1:251" s="42" customFormat="1" ht="14.45" customHeight="1" x14ac:dyDescent="0.25">
      <c r="A34" s="44" t="s">
        <v>25</v>
      </c>
      <c r="B34" s="52" t="s">
        <v>41</v>
      </c>
      <c r="C34" s="53"/>
      <c r="D34" s="47">
        <v>20360</v>
      </c>
      <c r="E34" s="47">
        <v>244320</v>
      </c>
      <c r="F34" s="51">
        <v>90.488888888888894</v>
      </c>
      <c r="G34" s="131"/>
    </row>
    <row r="35" spans="1:251" s="42" customFormat="1" ht="14.45" customHeight="1" x14ac:dyDescent="0.25">
      <c r="A35" s="44" t="s">
        <v>27</v>
      </c>
      <c r="B35" s="52" t="s">
        <v>43</v>
      </c>
      <c r="C35" s="53"/>
      <c r="D35" s="47">
        <v>9000</v>
      </c>
      <c r="E35" s="10">
        <v>108000</v>
      </c>
      <c r="F35" s="51">
        <v>36.144578313253014</v>
      </c>
      <c r="G35" s="131"/>
    </row>
    <row r="36" spans="1:251" s="42" customFormat="1" ht="14.45" customHeight="1" x14ac:dyDescent="0.25">
      <c r="A36" s="44" t="s">
        <v>29</v>
      </c>
      <c r="B36" s="54" t="s">
        <v>136</v>
      </c>
      <c r="C36" s="53"/>
      <c r="D36" s="47">
        <v>29322.338270763412</v>
      </c>
      <c r="E36" s="10">
        <v>351868.05924916093</v>
      </c>
      <c r="F36" s="51">
        <v>2.6</v>
      </c>
      <c r="G36" s="131"/>
    </row>
    <row r="37" spans="1:251" s="42" customFormat="1" ht="14.45" customHeight="1" x14ac:dyDescent="0.25">
      <c r="A37" s="201"/>
      <c r="B37" s="202"/>
      <c r="C37" s="179"/>
      <c r="D37" s="203"/>
      <c r="E37" s="204"/>
      <c r="F37" s="205"/>
      <c r="G37" s="131"/>
    </row>
    <row r="38" spans="1:251" ht="14.45" customHeight="1" x14ac:dyDescent="0.25">
      <c r="A38" s="55"/>
      <c r="B38" s="55"/>
      <c r="C38" s="55"/>
      <c r="D38" s="56"/>
      <c r="E38" s="56"/>
      <c r="F38" s="55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14.45" customHeight="1" x14ac:dyDescent="0.25">
      <c r="A39" s="218" t="s">
        <v>123</v>
      </c>
      <c r="B39" s="218"/>
      <c r="C39" s="218"/>
      <c r="D39" s="218"/>
      <c r="E39" s="218"/>
      <c r="F39" s="218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14.45" customHeight="1" x14ac:dyDescent="0.25">
      <c r="A40" s="55"/>
      <c r="B40" s="55"/>
      <c r="C40" s="55"/>
      <c r="D40" s="56"/>
      <c r="E40" s="56"/>
      <c r="F40" s="55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ht="38.25" customHeight="1" x14ac:dyDescent="0.25">
      <c r="A41" s="158"/>
      <c r="B41" s="158" t="s">
        <v>137</v>
      </c>
      <c r="C41" s="158"/>
      <c r="D41" s="158" t="s">
        <v>205</v>
      </c>
      <c r="E41" s="57"/>
      <c r="F41" s="58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ht="14.45" customHeight="1" x14ac:dyDescent="0.25">
      <c r="A42" s="159" t="s">
        <v>18</v>
      </c>
      <c r="B42" s="52" t="s">
        <v>138</v>
      </c>
      <c r="C42" s="59"/>
      <c r="D42" s="53">
        <v>2.68</v>
      </c>
      <c r="E42" s="60"/>
      <c r="F42" s="229"/>
      <c r="G42" s="229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ht="14.45" customHeight="1" x14ac:dyDescent="0.25">
      <c r="A43" s="224" t="s">
        <v>19</v>
      </c>
      <c r="B43" s="52" t="s">
        <v>139</v>
      </c>
      <c r="C43" s="59"/>
      <c r="D43" s="61">
        <v>16.399999999999999</v>
      </c>
      <c r="E43" s="62"/>
      <c r="F43" s="229"/>
      <c r="G43" s="229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251" ht="14.45" customHeight="1" x14ac:dyDescent="0.25">
      <c r="A44" s="224"/>
      <c r="B44" s="52" t="s">
        <v>124</v>
      </c>
      <c r="C44" s="59"/>
      <c r="D44" s="61">
        <v>16.399999999999999</v>
      </c>
      <c r="E44" s="62"/>
      <c r="F44" s="62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1:251" ht="14.45" customHeight="1" x14ac:dyDescent="0.25">
      <c r="A45" s="224" t="s">
        <v>20</v>
      </c>
      <c r="B45" s="52" t="s">
        <v>140</v>
      </c>
      <c r="C45" s="59"/>
      <c r="D45" s="61">
        <v>61.22</v>
      </c>
      <c r="E45" s="62"/>
      <c r="F45" s="62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1:251" ht="14.45" customHeight="1" x14ac:dyDescent="0.25">
      <c r="A46" s="224"/>
      <c r="B46" s="52" t="s">
        <v>124</v>
      </c>
      <c r="C46" s="59"/>
      <c r="D46" s="61">
        <v>61.22</v>
      </c>
      <c r="E46" s="62"/>
      <c r="F46" s="62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1:251" ht="14.45" customHeight="1" x14ac:dyDescent="0.25">
      <c r="A47" s="159" t="s">
        <v>21</v>
      </c>
      <c r="B47" s="52" t="s">
        <v>179</v>
      </c>
      <c r="C47" s="59"/>
      <c r="D47" s="53">
        <v>12.726000000000001</v>
      </c>
      <c r="E47" s="119"/>
      <c r="F47" s="63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1:251" ht="14.45" customHeight="1" x14ac:dyDescent="0.25">
      <c r="A48" s="159" t="s">
        <v>23</v>
      </c>
      <c r="B48" s="54" t="s">
        <v>141</v>
      </c>
      <c r="C48" s="59"/>
      <c r="D48" s="51">
        <v>7.05</v>
      </c>
      <c r="E48" s="64"/>
      <c r="F48" s="64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1:251" ht="14.45" customHeight="1" x14ac:dyDescent="0.25">
      <c r="A49" s="225"/>
      <c r="B49" s="225"/>
      <c r="C49" s="225"/>
      <c r="D49" s="225"/>
      <c r="E49" s="225"/>
      <c r="F49" s="225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 ht="14.45" customHeight="1" x14ac:dyDescent="0.25">
      <c r="A50" s="180"/>
      <c r="B50" s="180"/>
      <c r="C50" s="180"/>
      <c r="D50" s="180"/>
      <c r="E50" s="180"/>
      <c r="F50" s="18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1:251" ht="14.45" customHeight="1" x14ac:dyDescent="0.25">
      <c r="A51" s="160"/>
      <c r="B51" s="160"/>
      <c r="C51" s="160"/>
      <c r="D51" s="160"/>
      <c r="E51" s="160"/>
      <c r="F51" s="160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1:251" ht="14.45" customHeight="1" x14ac:dyDescent="0.25">
      <c r="A52" s="226" t="s">
        <v>214</v>
      </c>
      <c r="B52" s="226"/>
      <c r="C52" s="226"/>
      <c r="D52" s="226"/>
      <c r="E52" s="226"/>
      <c r="F52" s="226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1:251" ht="14.45" customHeight="1" x14ac:dyDescent="0.25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1:251" ht="30" x14ac:dyDescent="0.25">
      <c r="A54" s="65" t="s">
        <v>142</v>
      </c>
      <c r="B54" s="66" t="s">
        <v>143</v>
      </c>
      <c r="C54" s="53" t="s">
        <v>144</v>
      </c>
      <c r="D54" s="70" t="s">
        <v>145</v>
      </c>
      <c r="E54" s="70" t="s">
        <v>146</v>
      </c>
      <c r="F54" s="68" t="s">
        <v>147</v>
      </c>
      <c r="G54" s="73" t="s">
        <v>157</v>
      </c>
    </row>
    <row r="55" spans="1:251" x14ac:dyDescent="0.25">
      <c r="A55" s="69" t="s">
        <v>18</v>
      </c>
      <c r="B55" s="46" t="s">
        <v>155</v>
      </c>
      <c r="C55" s="72">
        <v>4000</v>
      </c>
      <c r="D55" s="72">
        <v>23870</v>
      </c>
      <c r="E55" s="72">
        <v>3103.1</v>
      </c>
      <c r="F55" s="72">
        <v>7208.74</v>
      </c>
      <c r="G55" s="74">
        <v>20766.900000000001</v>
      </c>
    </row>
    <row r="56" spans="1:251" x14ac:dyDescent="0.25">
      <c r="A56" s="69" t="s">
        <v>19</v>
      </c>
      <c r="B56" s="52" t="s">
        <v>148</v>
      </c>
      <c r="C56" s="72">
        <v>4800</v>
      </c>
      <c r="D56" s="72">
        <v>26400</v>
      </c>
      <c r="E56" s="72">
        <v>3432</v>
      </c>
      <c r="F56" s="72">
        <v>7972.8</v>
      </c>
      <c r="G56" s="74">
        <v>22968</v>
      </c>
    </row>
    <row r="57" spans="1:251" x14ac:dyDescent="0.25">
      <c r="A57" s="69" t="s">
        <v>20</v>
      </c>
      <c r="B57" s="52" t="s">
        <v>149</v>
      </c>
      <c r="C57" s="72">
        <v>2700</v>
      </c>
      <c r="D57" s="72">
        <v>16687.512505899998</v>
      </c>
      <c r="E57" s="72">
        <v>2169.376625767</v>
      </c>
      <c r="F57" s="72">
        <v>5039.6287767817994</v>
      </c>
      <c r="G57" s="74">
        <v>14518.135880132999</v>
      </c>
    </row>
    <row r="58" spans="1:251" x14ac:dyDescent="0.25">
      <c r="A58" s="69" t="s">
        <v>21</v>
      </c>
      <c r="B58" s="52" t="s">
        <v>150</v>
      </c>
      <c r="C58" s="72">
        <v>900</v>
      </c>
      <c r="D58" s="72">
        <v>5524.7182199999997</v>
      </c>
      <c r="E58" s="72">
        <v>718.21336859999997</v>
      </c>
      <c r="F58" s="72">
        <v>1668.4649024399998</v>
      </c>
      <c r="G58" s="74">
        <v>4806.5048514</v>
      </c>
    </row>
    <row r="59" spans="1:251" x14ac:dyDescent="0.25">
      <c r="A59" s="69" t="s">
        <v>23</v>
      </c>
      <c r="B59" s="46" t="s">
        <v>151</v>
      </c>
      <c r="C59" s="72">
        <v>2300</v>
      </c>
      <c r="D59" s="72">
        <v>12650.000000000002</v>
      </c>
      <c r="E59" s="72">
        <v>1644.5000000000002</v>
      </c>
      <c r="F59" s="72">
        <v>3820.3000000000006</v>
      </c>
      <c r="G59" s="74">
        <v>11005.500000000002</v>
      </c>
    </row>
    <row r="60" spans="1:251" x14ac:dyDescent="0.25">
      <c r="A60" s="69" t="s">
        <v>25</v>
      </c>
      <c r="B60" s="52" t="s">
        <v>152</v>
      </c>
      <c r="C60" s="72">
        <v>1500</v>
      </c>
      <c r="D60" s="72">
        <v>8951.25</v>
      </c>
      <c r="E60" s="72">
        <v>1163.6625000000001</v>
      </c>
      <c r="F60" s="72">
        <v>2703.2774999999997</v>
      </c>
      <c r="G60" s="74">
        <v>7787.5874999999996</v>
      </c>
    </row>
    <row r="61" spans="1:251" x14ac:dyDescent="0.25">
      <c r="A61" s="69" t="s">
        <v>27</v>
      </c>
      <c r="B61" s="52" t="s">
        <v>153</v>
      </c>
      <c r="C61" s="72">
        <v>2100</v>
      </c>
      <c r="D61" s="72">
        <v>12124.71</v>
      </c>
      <c r="E61" s="72">
        <v>1576.2122999999999</v>
      </c>
      <c r="F61" s="72">
        <v>3661.6624199999997</v>
      </c>
      <c r="G61" s="74">
        <v>10548.4977</v>
      </c>
    </row>
    <row r="62" spans="1:251" x14ac:dyDescent="0.25">
      <c r="A62" s="69" t="s">
        <v>29</v>
      </c>
      <c r="B62" s="52" t="s">
        <v>153</v>
      </c>
      <c r="C62" s="72">
        <v>2100</v>
      </c>
      <c r="D62" s="72">
        <v>12124.71</v>
      </c>
      <c r="E62" s="72">
        <v>1576.2122999999999</v>
      </c>
      <c r="F62" s="72">
        <v>3661.6624199999997</v>
      </c>
      <c r="G62" s="74">
        <v>10548.4977</v>
      </c>
    </row>
    <row r="63" spans="1:251" x14ac:dyDescent="0.25">
      <c r="A63" s="69" t="s">
        <v>30</v>
      </c>
      <c r="B63" s="46" t="s">
        <v>154</v>
      </c>
      <c r="C63" s="72">
        <v>2200</v>
      </c>
      <c r="D63" s="72">
        <v>14061.499</v>
      </c>
      <c r="E63" s="72">
        <v>1827.99487</v>
      </c>
      <c r="F63" s="72">
        <v>4246.5726979999999</v>
      </c>
      <c r="G63" s="74">
        <v>12233.504129999999</v>
      </c>
    </row>
    <row r="64" spans="1:251" x14ac:dyDescent="0.25">
      <c r="A64" s="69" t="s">
        <v>32</v>
      </c>
      <c r="B64" s="46" t="s">
        <v>154</v>
      </c>
      <c r="C64" s="72">
        <v>2200</v>
      </c>
      <c r="D64" s="72">
        <v>14061.499</v>
      </c>
      <c r="E64" s="72">
        <v>1827.99487</v>
      </c>
      <c r="F64" s="72">
        <v>4246.5726979999999</v>
      </c>
      <c r="G64" s="74">
        <v>12233.504129999999</v>
      </c>
    </row>
    <row r="65" spans="1:7" x14ac:dyDescent="0.25">
      <c r="A65" s="227" t="s">
        <v>156</v>
      </c>
      <c r="B65" s="228"/>
      <c r="C65" s="72">
        <f>SUM(C55:C64)</f>
        <v>24800</v>
      </c>
      <c r="D65" s="72">
        <v>146455.89872590001</v>
      </c>
      <c r="E65" s="72">
        <v>19039.266834366998</v>
      </c>
      <c r="F65" s="72">
        <v>44229.681415221799</v>
      </c>
      <c r="G65" s="72">
        <v>127416.631891533</v>
      </c>
    </row>
    <row r="67" spans="1:7" x14ac:dyDescent="0.25">
      <c r="A67" s="226" t="s">
        <v>213</v>
      </c>
      <c r="B67" s="226"/>
      <c r="C67" s="226"/>
      <c r="D67" s="226"/>
      <c r="E67" s="226"/>
      <c r="F67" s="226"/>
    </row>
    <row r="69" spans="1:7" ht="30" x14ac:dyDescent="0.25">
      <c r="A69" s="65" t="s">
        <v>142</v>
      </c>
      <c r="B69" s="66" t="s">
        <v>143</v>
      </c>
      <c r="C69" s="53" t="s">
        <v>144</v>
      </c>
      <c r="D69" s="70" t="s">
        <v>145</v>
      </c>
      <c r="E69" s="70" t="s">
        <v>146</v>
      </c>
      <c r="F69" s="68" t="s">
        <v>147</v>
      </c>
      <c r="G69" s="73" t="s">
        <v>157</v>
      </c>
    </row>
    <row r="70" spans="1:7" x14ac:dyDescent="0.25">
      <c r="A70" s="69" t="s">
        <v>18</v>
      </c>
      <c r="B70" s="46" t="s">
        <v>155</v>
      </c>
      <c r="C70" s="72">
        <v>4000</v>
      </c>
      <c r="D70" s="72">
        <v>23870</v>
      </c>
      <c r="E70" s="72">
        <v>3103.1</v>
      </c>
      <c r="F70" s="72">
        <v>7208.74</v>
      </c>
      <c r="G70" s="74">
        <v>20766.900000000001</v>
      </c>
    </row>
    <row r="71" spans="1:7" x14ac:dyDescent="0.25">
      <c r="A71" s="69" t="s">
        <v>19</v>
      </c>
      <c r="B71" s="52" t="s">
        <v>148</v>
      </c>
      <c r="C71" s="72">
        <v>4800</v>
      </c>
      <c r="D71" s="72">
        <v>26400</v>
      </c>
      <c r="E71" s="72">
        <v>3432</v>
      </c>
      <c r="F71" s="72">
        <v>7972.8</v>
      </c>
      <c r="G71" s="74">
        <v>22968</v>
      </c>
    </row>
    <row r="72" spans="1:7" x14ac:dyDescent="0.25">
      <c r="A72" s="69" t="s">
        <v>20</v>
      </c>
      <c r="B72" s="52" t="s">
        <v>149</v>
      </c>
      <c r="C72" s="72">
        <v>2700</v>
      </c>
      <c r="D72" s="72">
        <v>19550</v>
      </c>
      <c r="E72" s="72">
        <v>2541.5</v>
      </c>
      <c r="F72" s="72">
        <v>5904.0999999999995</v>
      </c>
      <c r="G72" s="74">
        <v>17008.5</v>
      </c>
    </row>
    <row r="73" spans="1:7" x14ac:dyDescent="0.25">
      <c r="A73" s="69" t="s">
        <v>21</v>
      </c>
      <c r="B73" s="52" t="s">
        <v>150</v>
      </c>
      <c r="C73" s="72">
        <v>900</v>
      </c>
      <c r="D73" s="72">
        <v>5524.7182199999997</v>
      </c>
      <c r="E73" s="72">
        <v>718.21336859999997</v>
      </c>
      <c r="F73" s="72">
        <v>1668.4649024399998</v>
      </c>
      <c r="G73" s="74">
        <v>4806.5048514</v>
      </c>
    </row>
    <row r="74" spans="1:7" x14ac:dyDescent="0.25">
      <c r="A74" s="69" t="s">
        <v>23</v>
      </c>
      <c r="B74" s="46" t="s">
        <v>151</v>
      </c>
      <c r="C74" s="72">
        <v>2300</v>
      </c>
      <c r="D74" s="72">
        <v>12650.000000000002</v>
      </c>
      <c r="E74" s="72">
        <v>1644.5000000000002</v>
      </c>
      <c r="F74" s="72">
        <v>3820.3000000000006</v>
      </c>
      <c r="G74" s="74">
        <v>11005.500000000002</v>
      </c>
    </row>
    <row r="75" spans="1:7" x14ac:dyDescent="0.25">
      <c r="A75" s="69" t="s">
        <v>25</v>
      </c>
      <c r="B75" s="52" t="s">
        <v>152</v>
      </c>
      <c r="C75" s="72">
        <v>1500</v>
      </c>
      <c r="D75" s="72">
        <v>8951.25</v>
      </c>
      <c r="E75" s="72">
        <v>1163.6625000000001</v>
      </c>
      <c r="F75" s="72">
        <v>2703.2774999999997</v>
      </c>
      <c r="G75" s="74">
        <v>7787.5874999999996</v>
      </c>
    </row>
    <row r="76" spans="1:7" x14ac:dyDescent="0.25">
      <c r="A76" s="69" t="s">
        <v>27</v>
      </c>
      <c r="B76" s="52" t="s">
        <v>153</v>
      </c>
      <c r="C76" s="72">
        <v>2100</v>
      </c>
      <c r="D76" s="72">
        <v>12124.71</v>
      </c>
      <c r="E76" s="72">
        <v>1576.2122999999999</v>
      </c>
      <c r="F76" s="72">
        <v>3661.6624199999997</v>
      </c>
      <c r="G76" s="74">
        <v>10548.4977</v>
      </c>
    </row>
    <row r="77" spans="1:7" x14ac:dyDescent="0.25">
      <c r="A77" s="69" t="s">
        <v>29</v>
      </c>
      <c r="B77" s="52" t="s">
        <v>153</v>
      </c>
      <c r="C77" s="72">
        <v>2100</v>
      </c>
      <c r="D77" s="72">
        <v>12124.71</v>
      </c>
      <c r="E77" s="72">
        <v>1576.2122999999999</v>
      </c>
      <c r="F77" s="72">
        <v>3661.6624199999997</v>
      </c>
      <c r="G77" s="74">
        <v>10548.4977</v>
      </c>
    </row>
    <row r="78" spans="1:7" x14ac:dyDescent="0.25">
      <c r="A78" s="69" t="s">
        <v>30</v>
      </c>
      <c r="B78" s="46" t="s">
        <v>154</v>
      </c>
      <c r="C78" s="72">
        <v>2200</v>
      </c>
      <c r="D78" s="72">
        <v>14061.499</v>
      </c>
      <c r="E78" s="72">
        <v>1827.99487</v>
      </c>
      <c r="F78" s="72">
        <v>4246.5726979999999</v>
      </c>
      <c r="G78" s="74">
        <v>12233.504129999999</v>
      </c>
    </row>
    <row r="79" spans="1:7" x14ac:dyDescent="0.25">
      <c r="A79" s="69" t="s">
        <v>32</v>
      </c>
      <c r="B79" s="46" t="s">
        <v>154</v>
      </c>
      <c r="C79" s="72">
        <v>2200</v>
      </c>
      <c r="D79" s="72">
        <v>14061.499</v>
      </c>
      <c r="E79" s="72">
        <v>1827.99487</v>
      </c>
      <c r="F79" s="72">
        <v>4246.5726979999999</v>
      </c>
      <c r="G79" s="74">
        <v>12233.504129999999</v>
      </c>
    </row>
    <row r="80" spans="1:7" x14ac:dyDescent="0.25">
      <c r="A80" s="227" t="s">
        <v>156</v>
      </c>
      <c r="B80" s="228"/>
      <c r="C80" s="72">
        <f>SUM(C70:C79)</f>
        <v>24800</v>
      </c>
      <c r="D80" s="72">
        <v>149318.38622000001</v>
      </c>
      <c r="E80" s="72">
        <v>19411.390208599998</v>
      </c>
      <c r="F80" s="72">
        <v>45094.152638440006</v>
      </c>
      <c r="G80" s="72">
        <v>129906.99601140001</v>
      </c>
    </row>
    <row r="82" spans="1:7" x14ac:dyDescent="0.25">
      <c r="A82" s="226" t="s">
        <v>212</v>
      </c>
      <c r="B82" s="226"/>
      <c r="C82" s="226"/>
      <c r="D82" s="226"/>
      <c r="E82" s="226"/>
      <c r="F82" s="226"/>
    </row>
    <row r="83" spans="1:7" x14ac:dyDescent="0.25">
      <c r="A83" s="165"/>
      <c r="B83" s="165"/>
      <c r="C83" s="165"/>
      <c r="D83" s="165"/>
      <c r="E83" s="165"/>
      <c r="F83" s="165"/>
    </row>
    <row r="84" spans="1:7" ht="30" x14ac:dyDescent="0.25">
      <c r="A84" s="65" t="s">
        <v>142</v>
      </c>
      <c r="B84" s="66" t="s">
        <v>143</v>
      </c>
      <c r="C84" s="53" t="s">
        <v>144</v>
      </c>
      <c r="D84" s="70" t="s">
        <v>145</v>
      </c>
      <c r="E84" s="70" t="s">
        <v>146</v>
      </c>
      <c r="F84" s="68" t="s">
        <v>147</v>
      </c>
      <c r="G84" s="73" t="s">
        <v>157</v>
      </c>
    </row>
    <row r="85" spans="1:7" x14ac:dyDescent="0.25">
      <c r="A85" s="69" t="s">
        <v>18</v>
      </c>
      <c r="B85" s="46" t="s">
        <v>155</v>
      </c>
      <c r="C85" s="72">
        <v>4000</v>
      </c>
      <c r="D85" s="72">
        <v>23870</v>
      </c>
      <c r="E85" s="72">
        <v>3103.1</v>
      </c>
      <c r="F85" s="72">
        <v>7208.74</v>
      </c>
      <c r="G85" s="74">
        <v>20766.900000000001</v>
      </c>
    </row>
    <row r="86" spans="1:7" x14ac:dyDescent="0.25">
      <c r="A86" s="69" t="s">
        <v>19</v>
      </c>
      <c r="B86" s="52" t="s">
        <v>148</v>
      </c>
      <c r="C86" s="72">
        <v>4800</v>
      </c>
      <c r="D86" s="72">
        <v>26400</v>
      </c>
      <c r="E86" s="72">
        <v>3432</v>
      </c>
      <c r="F86" s="72">
        <v>7972.8</v>
      </c>
      <c r="G86" s="74">
        <v>22968</v>
      </c>
    </row>
    <row r="87" spans="1:7" x14ac:dyDescent="0.25">
      <c r="A87" s="69" t="s">
        <v>20</v>
      </c>
      <c r="B87" s="52" t="s">
        <v>149</v>
      </c>
      <c r="C87" s="72">
        <v>2700</v>
      </c>
      <c r="D87" s="72">
        <v>19550</v>
      </c>
      <c r="E87" s="72">
        <v>2541.5</v>
      </c>
      <c r="F87" s="72">
        <v>5904.0999999999995</v>
      </c>
      <c r="G87" s="74">
        <v>17008.5</v>
      </c>
    </row>
    <row r="88" spans="1:7" x14ac:dyDescent="0.25">
      <c r="A88" s="69" t="s">
        <v>21</v>
      </c>
      <c r="B88" s="52" t="s">
        <v>150</v>
      </c>
      <c r="C88" s="72">
        <v>900</v>
      </c>
      <c r="D88" s="72">
        <v>5524.7182199999997</v>
      </c>
      <c r="E88" s="72">
        <v>718.21336859999997</v>
      </c>
      <c r="F88" s="72">
        <v>1668.4649024399998</v>
      </c>
      <c r="G88" s="74">
        <v>4806.5048514</v>
      </c>
    </row>
    <row r="89" spans="1:7" x14ac:dyDescent="0.25">
      <c r="A89" s="69" t="s">
        <v>23</v>
      </c>
      <c r="B89" s="46" t="s">
        <v>151</v>
      </c>
      <c r="C89" s="72">
        <v>2300</v>
      </c>
      <c r="D89" s="72">
        <v>12650.000000000002</v>
      </c>
      <c r="E89" s="72">
        <v>1644.5000000000002</v>
      </c>
      <c r="F89" s="72">
        <v>3820.3000000000006</v>
      </c>
      <c r="G89" s="74">
        <v>11005.500000000002</v>
      </c>
    </row>
    <row r="90" spans="1:7" x14ac:dyDescent="0.25">
      <c r="A90" s="69" t="s">
        <v>25</v>
      </c>
      <c r="B90" s="52" t="s">
        <v>152</v>
      </c>
      <c r="C90" s="72">
        <v>1500</v>
      </c>
      <c r="D90" s="72">
        <v>8951.25</v>
      </c>
      <c r="E90" s="72">
        <v>1163.6625000000001</v>
      </c>
      <c r="F90" s="72">
        <v>2703.2774999999997</v>
      </c>
      <c r="G90" s="74">
        <v>7787.5874999999996</v>
      </c>
    </row>
    <row r="91" spans="1:7" x14ac:dyDescent="0.25">
      <c r="A91" s="69" t="s">
        <v>27</v>
      </c>
      <c r="B91" s="52" t="s">
        <v>153</v>
      </c>
      <c r="C91" s="72">
        <v>2100</v>
      </c>
      <c r="D91" s="72">
        <v>12124.71</v>
      </c>
      <c r="E91" s="72">
        <v>1576.2122999999999</v>
      </c>
      <c r="F91" s="72">
        <v>3661.6624199999997</v>
      </c>
      <c r="G91" s="74">
        <v>10548.4977</v>
      </c>
    </row>
    <row r="92" spans="1:7" x14ac:dyDescent="0.25">
      <c r="A92" s="69" t="s">
        <v>29</v>
      </c>
      <c r="B92" s="52" t="s">
        <v>153</v>
      </c>
      <c r="C92" s="72">
        <v>2100</v>
      </c>
      <c r="D92" s="72">
        <v>12124.71</v>
      </c>
      <c r="E92" s="72">
        <v>1576.2122999999999</v>
      </c>
      <c r="F92" s="72">
        <v>3661.6624199999997</v>
      </c>
      <c r="G92" s="74">
        <v>10548.4977</v>
      </c>
    </row>
    <row r="93" spans="1:7" x14ac:dyDescent="0.25">
      <c r="A93" s="69" t="s">
        <v>30</v>
      </c>
      <c r="B93" s="46" t="s">
        <v>154</v>
      </c>
      <c r="C93" s="72">
        <v>2200</v>
      </c>
      <c r="D93" s="72">
        <v>20690</v>
      </c>
      <c r="E93" s="72">
        <v>2689.7000000000003</v>
      </c>
      <c r="F93" s="72">
        <v>6248.38</v>
      </c>
      <c r="G93" s="74">
        <v>18000.3</v>
      </c>
    </row>
    <row r="94" spans="1:7" x14ac:dyDescent="0.25">
      <c r="A94" s="69" t="s">
        <v>32</v>
      </c>
      <c r="B94" s="46" t="s">
        <v>154</v>
      </c>
      <c r="C94" s="72">
        <v>2200</v>
      </c>
      <c r="D94" s="72">
        <v>20690</v>
      </c>
      <c r="E94" s="72">
        <v>2689.7000000000003</v>
      </c>
      <c r="F94" s="72">
        <v>6248.38</v>
      </c>
      <c r="G94" s="74">
        <v>18000.3</v>
      </c>
    </row>
    <row r="95" spans="1:7" x14ac:dyDescent="0.25">
      <c r="A95" s="227" t="s">
        <v>156</v>
      </c>
      <c r="B95" s="228"/>
      <c r="C95" s="72">
        <f>SUM(C85:C94)</f>
        <v>24800</v>
      </c>
      <c r="D95" s="72">
        <v>162575.38821999999</v>
      </c>
      <c r="E95" s="72">
        <v>21134.800468599999</v>
      </c>
      <c r="F95" s="72">
        <v>49097.767242439993</v>
      </c>
      <c r="G95" s="72">
        <v>141440.58775140002</v>
      </c>
    </row>
    <row r="96" spans="1:7" x14ac:dyDescent="0.25">
      <c r="A96" s="55"/>
      <c r="B96" s="55"/>
      <c r="C96" s="35"/>
      <c r="D96" s="35"/>
      <c r="E96" s="35"/>
      <c r="F96" s="35"/>
      <c r="G96" s="35"/>
    </row>
    <row r="97" spans="1:251" x14ac:dyDescent="0.25">
      <c r="A97" s="226"/>
      <c r="B97" s="226"/>
      <c r="C97" s="226"/>
      <c r="D97" s="226"/>
      <c r="E97" s="226"/>
      <c r="F97" s="226"/>
      <c r="G97" s="16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spans="1:251" x14ac:dyDescent="0.25">
      <c r="A98" s="168"/>
      <c r="B98" s="167"/>
      <c r="C98" s="167"/>
      <c r="D98" s="169"/>
      <c r="E98" s="169"/>
      <c r="F98" s="170"/>
      <c r="G98" s="167"/>
    </row>
    <row r="99" spans="1:251" x14ac:dyDescent="0.2">
      <c r="A99" s="171"/>
      <c r="B99" s="172"/>
      <c r="C99" s="166"/>
      <c r="D99" s="173"/>
      <c r="E99" s="173"/>
      <c r="F99" s="174"/>
      <c r="G99" s="175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spans="1:251" x14ac:dyDescent="0.25">
      <c r="A100" s="176"/>
      <c r="B100" s="177"/>
      <c r="C100" s="35"/>
      <c r="D100" s="35"/>
      <c r="E100" s="35"/>
      <c r="F100" s="35"/>
      <c r="G100" s="178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spans="1:251" x14ac:dyDescent="0.25">
      <c r="A101" s="176"/>
      <c r="B101" s="31"/>
      <c r="C101" s="35"/>
      <c r="D101" s="35"/>
      <c r="E101" s="35"/>
      <c r="F101" s="35"/>
      <c r="G101" s="178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spans="1:251" x14ac:dyDescent="0.25">
      <c r="A102" s="176"/>
      <c r="B102" s="31"/>
      <c r="C102" s="35"/>
      <c r="D102" s="35"/>
      <c r="E102" s="35"/>
      <c r="F102" s="35"/>
      <c r="G102" s="178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</row>
    <row r="103" spans="1:251" x14ac:dyDescent="0.25">
      <c r="A103" s="236"/>
      <c r="B103" s="236"/>
      <c r="C103" s="35"/>
      <c r="D103" s="35"/>
      <c r="E103" s="35"/>
      <c r="F103" s="35"/>
      <c r="G103" s="35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spans="1:251" x14ac:dyDescent="0.25">
      <c r="A104" s="55"/>
      <c r="B104" s="55"/>
      <c r="C104" s="35"/>
      <c r="D104" s="35"/>
      <c r="E104" s="35"/>
      <c r="F104" s="35"/>
      <c r="G104" s="35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</row>
    <row r="105" spans="1:251" x14ac:dyDescent="0.25">
      <c r="A105" s="55"/>
      <c r="B105" s="55"/>
      <c r="C105" s="35"/>
      <c r="D105" s="162"/>
      <c r="E105" s="35"/>
      <c r="F105" s="35"/>
      <c r="G105" s="3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</row>
    <row r="106" spans="1:251" x14ac:dyDescent="0.25">
      <c r="A106" s="55"/>
      <c r="B106" s="55"/>
      <c r="C106" s="35"/>
      <c r="D106" s="162"/>
      <c r="E106" s="35"/>
      <c r="F106" s="35"/>
      <c r="G106" s="35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</row>
    <row r="107" spans="1:251" x14ac:dyDescent="0.25">
      <c r="G107" s="2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</sheetData>
  <mergeCells count="26">
    <mergeCell ref="A97:F97"/>
    <mergeCell ref="A103:B103"/>
    <mergeCell ref="A52:F52"/>
    <mergeCell ref="A65:B65"/>
    <mergeCell ref="A39:F39"/>
    <mergeCell ref="F42:G42"/>
    <mergeCell ref="A43:A44"/>
    <mergeCell ref="F43:G43"/>
    <mergeCell ref="A45:A46"/>
    <mergeCell ref="A49:F49"/>
    <mergeCell ref="A67:F67"/>
    <mergeCell ref="A80:B80"/>
    <mergeCell ref="A82:F82"/>
    <mergeCell ref="A95:B95"/>
    <mergeCell ref="F17:F29"/>
    <mergeCell ref="A7:B7"/>
    <mergeCell ref="A8:B8"/>
    <mergeCell ref="A9:B9"/>
    <mergeCell ref="A11:A14"/>
    <mergeCell ref="B11:B14"/>
    <mergeCell ref="D11:E12"/>
    <mergeCell ref="F11:F12"/>
    <mergeCell ref="D13:D14"/>
    <mergeCell ref="E13:E14"/>
    <mergeCell ref="F13:F14"/>
    <mergeCell ref="A15:F15"/>
  </mergeCells>
  <printOptions gridLines="1"/>
  <pageMargins left="0.25" right="0.25" top="0.75" bottom="0.75" header="0.3" footer="0.3"/>
  <pageSetup paperSize="9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Исполнение сметы 2019</vt:lpstr>
      <vt:lpstr>Тарифы 2019</vt:lpstr>
      <vt:lpstr>Cмета 2020</vt:lpstr>
      <vt:lpstr>Тарифы 2020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Lesha</dc:creator>
  <cp:lastModifiedBy>kleptsov.ra</cp:lastModifiedBy>
  <cp:revision>1</cp:revision>
  <cp:lastPrinted>2020-04-06T11:51:12Z</cp:lastPrinted>
  <dcterms:created xsi:type="dcterms:W3CDTF">2017-03-15T12:23:53Z</dcterms:created>
  <dcterms:modified xsi:type="dcterms:W3CDTF">2020-04-29T05:41:58Z</dcterms:modified>
</cp:coreProperties>
</file>